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10" yWindow="210" windowWidth="15480" windowHeight="10350" tabRatio="614"/>
  </bookViews>
  <sheets>
    <sheet name="KW-STAWKI" sheetId="14" r:id="rId1"/>
  </sheets>
  <calcPr calcId="125725"/>
</workbook>
</file>

<file path=xl/calcChain.xml><?xml version="1.0" encoding="utf-8"?>
<calcChain xmlns="http://schemas.openxmlformats.org/spreadsheetml/2006/main">
  <c r="H62" i="14"/>
  <c r="K62"/>
  <c r="O62"/>
  <c r="H63"/>
  <c r="K63"/>
  <c r="O63"/>
  <c r="H64"/>
  <c r="K64"/>
  <c r="O64"/>
  <c r="L8"/>
  <c r="O8" s="1"/>
  <c r="K84"/>
  <c r="L84" s="1"/>
  <c r="O84" s="1"/>
  <c r="K83"/>
  <c r="L83" s="1"/>
  <c r="O83" s="1"/>
  <c r="H39"/>
  <c r="I39" s="1"/>
  <c r="I84"/>
  <c r="H84"/>
  <c r="H55"/>
  <c r="H83"/>
  <c r="I83" s="1"/>
  <c r="O39"/>
  <c r="O79"/>
  <c r="J7" l="1"/>
  <c r="K7" s="1"/>
  <c r="L7" s="1"/>
  <c r="O7" s="1"/>
  <c r="K9"/>
  <c r="L9" s="1"/>
  <c r="O9" s="1"/>
  <c r="K59"/>
  <c r="L59" s="1"/>
  <c r="O59" s="1"/>
  <c r="K65"/>
  <c r="K70"/>
  <c r="K24"/>
  <c r="L65" l="1"/>
  <c r="O65" s="1"/>
  <c r="L24"/>
  <c r="O24" s="1"/>
  <c r="K19"/>
  <c r="K82"/>
  <c r="L82" s="1"/>
  <c r="O82" s="1"/>
  <c r="K81"/>
  <c r="L81" s="1"/>
  <c r="O81" s="1"/>
  <c r="K80"/>
  <c r="L80" s="1"/>
  <c r="O80" s="1"/>
  <c r="K79"/>
  <c r="K78"/>
  <c r="L78" s="1"/>
  <c r="O78" s="1"/>
  <c r="K77"/>
  <c r="K76"/>
  <c r="L76" s="1"/>
  <c r="O76" s="1"/>
  <c r="K75"/>
  <c r="L75" s="1"/>
  <c r="O75" s="1"/>
  <c r="K74"/>
  <c r="L74" s="1"/>
  <c r="O74" s="1"/>
  <c r="K73"/>
  <c r="L73" s="1"/>
  <c r="O73" s="1"/>
  <c r="K72"/>
  <c r="L72" s="1"/>
  <c r="O72" s="1"/>
  <c r="K71"/>
  <c r="L71" s="1"/>
  <c r="O71" s="1"/>
  <c r="L70"/>
  <c r="O70" s="1"/>
  <c r="K69"/>
  <c r="L69" s="1"/>
  <c r="O69" s="1"/>
  <c r="K68"/>
  <c r="L68" s="1"/>
  <c r="O68" s="1"/>
  <c r="K67"/>
  <c r="L67" s="1"/>
  <c r="O67" s="1"/>
  <c r="K66"/>
  <c r="L66" s="1"/>
  <c r="O66" s="1"/>
  <c r="K61"/>
  <c r="L61" s="1"/>
  <c r="O61" s="1"/>
  <c r="K60"/>
  <c r="L60" s="1"/>
  <c r="O60" s="1"/>
  <c r="K58"/>
  <c r="L58" s="1"/>
  <c r="O58" s="1"/>
  <c r="K57"/>
  <c r="L57" s="1"/>
  <c r="O57" s="1"/>
  <c r="L56"/>
  <c r="O56" s="1"/>
  <c r="K55"/>
  <c r="L55" s="1"/>
  <c r="K54"/>
  <c r="L54" s="1"/>
  <c r="O54" s="1"/>
  <c r="K53"/>
  <c r="L53" s="1"/>
  <c r="O53" s="1"/>
  <c r="K52"/>
  <c r="L52" s="1"/>
  <c r="O52" s="1"/>
  <c r="K51"/>
  <c r="L51" s="1"/>
  <c r="O51" s="1"/>
  <c r="K50"/>
  <c r="L50" s="1"/>
  <c r="O50" s="1"/>
  <c r="K49"/>
  <c r="L49" s="1"/>
  <c r="O49" s="1"/>
  <c r="K48"/>
  <c r="L48" s="1"/>
  <c r="O48" s="1"/>
  <c r="K47"/>
  <c r="L47" s="1"/>
  <c r="O47" s="1"/>
  <c r="K46"/>
  <c r="L46" s="1"/>
  <c r="O46" s="1"/>
  <c r="K45"/>
  <c r="L45" s="1"/>
  <c r="O45" s="1"/>
  <c r="K44"/>
  <c r="L44" s="1"/>
  <c r="O44" s="1"/>
  <c r="K43"/>
  <c r="L43" s="1"/>
  <c r="O43" s="1"/>
  <c r="K42"/>
  <c r="L42" s="1"/>
  <c r="O42" s="1"/>
  <c r="K41"/>
  <c r="L41" s="1"/>
  <c r="O41" s="1"/>
  <c r="K40"/>
  <c r="L40" s="1"/>
  <c r="O40" s="1"/>
  <c r="J38"/>
  <c r="K37"/>
  <c r="L37" s="1"/>
  <c r="O37" s="1"/>
  <c r="K36"/>
  <c r="L36" s="1"/>
  <c r="O36" s="1"/>
  <c r="K35"/>
  <c r="L35" s="1"/>
  <c r="O35" s="1"/>
  <c r="K34"/>
  <c r="L34" s="1"/>
  <c r="O34" s="1"/>
  <c r="K33"/>
  <c r="L33" s="1"/>
  <c r="O33" s="1"/>
  <c r="K32"/>
  <c r="L32" s="1"/>
  <c r="O32" s="1"/>
  <c r="K31"/>
  <c r="L31" s="1"/>
  <c r="O31" s="1"/>
  <c r="K30"/>
  <c r="L30" s="1"/>
  <c r="O30" s="1"/>
  <c r="K29"/>
  <c r="L29" s="1"/>
  <c r="O29" s="1"/>
  <c r="K28"/>
  <c r="L28" s="1"/>
  <c r="O28" s="1"/>
  <c r="K27"/>
  <c r="L27" s="1"/>
  <c r="O27" s="1"/>
  <c r="K23"/>
  <c r="L23" s="1"/>
  <c r="O23" s="1"/>
  <c r="K22"/>
  <c r="L22" s="1"/>
  <c r="O22" s="1"/>
  <c r="K21"/>
  <c r="L21" s="1"/>
  <c r="O21" s="1"/>
  <c r="L19"/>
  <c r="O19" s="1"/>
  <c r="K18"/>
  <c r="L18" s="1"/>
  <c r="O18" s="1"/>
  <c r="K17"/>
  <c r="L17" s="1"/>
  <c r="O17" s="1"/>
  <c r="K16"/>
  <c r="L16" s="1"/>
  <c r="O16" s="1"/>
  <c r="K15"/>
  <c r="L15" s="1"/>
  <c r="O15" s="1"/>
  <c r="K14"/>
  <c r="L14" s="1"/>
  <c r="O14" s="1"/>
  <c r="K13"/>
  <c r="L13" s="1"/>
  <c r="O13" s="1"/>
  <c r="K12"/>
  <c r="L12" s="1"/>
  <c r="O12" s="1"/>
  <c r="K11"/>
  <c r="L11" s="1"/>
  <c r="O11" s="1"/>
  <c r="K10"/>
  <c r="L10" s="1"/>
  <c r="O10" s="1"/>
  <c r="K6"/>
  <c r="L6" s="1"/>
  <c r="O6" s="1"/>
  <c r="K5"/>
  <c r="L5" s="1"/>
  <c r="O5" s="1"/>
  <c r="K4"/>
  <c r="L4" s="1"/>
  <c r="O4" s="1"/>
  <c r="K3"/>
  <c r="L3" s="1"/>
  <c r="O3" s="1"/>
  <c r="K2"/>
  <c r="L2" s="1"/>
  <c r="O2" s="1"/>
  <c r="H2"/>
  <c r="H3"/>
  <c r="H4"/>
  <c r="H5"/>
  <c r="H6"/>
  <c r="H7"/>
  <c r="H9"/>
  <c r="I9" s="1"/>
  <c r="H10"/>
  <c r="H11"/>
  <c r="I11" s="1"/>
  <c r="H12"/>
  <c r="H13"/>
  <c r="I13" s="1"/>
  <c r="H14"/>
  <c r="H15"/>
  <c r="I15" s="1"/>
  <c r="H16"/>
  <c r="H17"/>
  <c r="I17" s="1"/>
  <c r="H18"/>
  <c r="H19"/>
  <c r="I19" s="1"/>
  <c r="H20"/>
  <c r="H21"/>
  <c r="I21" s="1"/>
  <c r="H22"/>
  <c r="H23"/>
  <c r="I23" s="1"/>
  <c r="H24"/>
  <c r="H25"/>
  <c r="I25" s="1"/>
  <c r="K25" s="1"/>
  <c r="L25" s="1"/>
  <c r="O26" s="1"/>
  <c r="H26"/>
  <c r="I26" s="1"/>
  <c r="H27"/>
  <c r="I27" s="1"/>
  <c r="H28"/>
  <c r="I28" s="1"/>
  <c r="H29"/>
  <c r="I29" s="1"/>
  <c r="H30"/>
  <c r="H31"/>
  <c r="I31" s="1"/>
  <c r="H32"/>
  <c r="I32" s="1"/>
  <c r="H33"/>
  <c r="I33" s="1"/>
  <c r="H34"/>
  <c r="H35"/>
  <c r="I35" s="1"/>
  <c r="H36"/>
  <c r="I36" s="1"/>
  <c r="H37"/>
  <c r="I37" s="1"/>
  <c r="H40"/>
  <c r="I40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H50"/>
  <c r="I50" s="1"/>
  <c r="H51"/>
  <c r="I51" s="1"/>
  <c r="H52"/>
  <c r="I52" s="1"/>
  <c r="H53"/>
  <c r="I53" s="1"/>
  <c r="H54"/>
  <c r="I54" s="1"/>
  <c r="I55"/>
  <c r="H57"/>
  <c r="I57" s="1"/>
  <c r="H58"/>
  <c r="I58" s="1"/>
  <c r="H59"/>
  <c r="H60"/>
  <c r="I60" s="1"/>
  <c r="H61"/>
  <c r="I61" s="1"/>
  <c r="H65"/>
  <c r="I65" s="1"/>
  <c r="H66"/>
  <c r="I66" s="1"/>
  <c r="H67"/>
  <c r="I67" s="1"/>
  <c r="H68"/>
  <c r="I68" s="1"/>
  <c r="H69"/>
  <c r="I69" s="1"/>
  <c r="H70"/>
  <c r="I70" s="1"/>
  <c r="H71"/>
  <c r="I71" s="1"/>
  <c r="H72"/>
  <c r="I72" s="1"/>
  <c r="H73"/>
  <c r="I73" s="1"/>
  <c r="H74"/>
  <c r="I74" s="1"/>
  <c r="H75"/>
  <c r="H76"/>
  <c r="I76" s="1"/>
  <c r="H77"/>
  <c r="H78"/>
  <c r="H79"/>
  <c r="H80"/>
  <c r="I80" s="1"/>
  <c r="H81"/>
  <c r="H82"/>
  <c r="I82" s="1"/>
  <c r="I81"/>
  <c r="I78"/>
  <c r="I75"/>
  <c r="I56"/>
  <c r="I49"/>
  <c r="E38"/>
  <c r="I34"/>
  <c r="I30"/>
  <c r="I22"/>
  <c r="I20"/>
  <c r="I18"/>
  <c r="I16"/>
  <c r="I14"/>
  <c r="I12"/>
  <c r="I10"/>
  <c r="I7"/>
  <c r="I6"/>
  <c r="I5"/>
  <c r="I4"/>
  <c r="I3"/>
  <c r="I2"/>
  <c r="O55" l="1"/>
  <c r="K20"/>
  <c r="L20" s="1"/>
  <c r="O20" s="1"/>
  <c r="K38"/>
  <c r="L38" s="1"/>
  <c r="H38"/>
  <c r="I38" s="1"/>
  <c r="O38" l="1"/>
</calcChain>
</file>

<file path=xl/sharedStrings.xml><?xml version="1.0" encoding="utf-8"?>
<sst xmlns="http://schemas.openxmlformats.org/spreadsheetml/2006/main" count="169" uniqueCount="153">
  <si>
    <t>Lp.</t>
  </si>
  <si>
    <t>Numer działki</t>
  </si>
  <si>
    <t>Opłata netto</t>
  </si>
  <si>
    <t>Pow. w ha</t>
  </si>
  <si>
    <t>116/64</t>
  </si>
  <si>
    <t>219/18</t>
  </si>
  <si>
    <t>230/18</t>
  </si>
  <si>
    <t>1123/180</t>
  </si>
  <si>
    <t>1124/188</t>
  </si>
  <si>
    <t>1126/180</t>
  </si>
  <si>
    <t>98/1</t>
  </si>
  <si>
    <t>126/6</t>
  </si>
  <si>
    <t>233/18</t>
  </si>
  <si>
    <t>843/177</t>
  </si>
  <si>
    <t>223/172</t>
  </si>
  <si>
    <t>173/76</t>
  </si>
  <si>
    <t>181/91</t>
  </si>
  <si>
    <t>137/115</t>
  </si>
  <si>
    <t>236/14</t>
  </si>
  <si>
    <t>101/45</t>
  </si>
  <si>
    <t>102/45</t>
  </si>
  <si>
    <t>103/45</t>
  </si>
  <si>
    <t>110/45</t>
  </si>
  <si>
    <t>111/45</t>
  </si>
  <si>
    <t>105/81</t>
  </si>
  <si>
    <t>106/81</t>
  </si>
  <si>
    <t>234/14</t>
  </si>
  <si>
    <t>235/14</t>
  </si>
  <si>
    <t>418/144</t>
  </si>
  <si>
    <t>487/144</t>
  </si>
  <si>
    <t>238/18</t>
  </si>
  <si>
    <t>112/1</t>
  </si>
  <si>
    <t>113/1</t>
  </si>
  <si>
    <t>1274/180</t>
  </si>
  <si>
    <t>1275/180</t>
  </si>
  <si>
    <t>1276/180</t>
  </si>
  <si>
    <t>1277/180</t>
  </si>
  <si>
    <t>240/18</t>
  </si>
  <si>
    <t>241/18</t>
  </si>
  <si>
    <t>242/18</t>
  </si>
  <si>
    <t>243/18</t>
  </si>
  <si>
    <t>1280/180</t>
  </si>
  <si>
    <t>1281/180</t>
  </si>
  <si>
    <t>1282/180</t>
  </si>
  <si>
    <t>1283/180</t>
  </si>
  <si>
    <t>1284/180</t>
  </si>
  <si>
    <t>1285/180</t>
  </si>
  <si>
    <t>1279/180</t>
  </si>
  <si>
    <t>100/1</t>
  </si>
  <si>
    <t>99/1</t>
  </si>
  <si>
    <t>109/73</t>
  </si>
  <si>
    <t>780/65</t>
  </si>
  <si>
    <t>781/65</t>
  </si>
  <si>
    <t>245/18</t>
  </si>
  <si>
    <t>246/18</t>
  </si>
  <si>
    <t>247/18</t>
  </si>
  <si>
    <t>248/18</t>
  </si>
  <si>
    <t>1297/180</t>
  </si>
  <si>
    <t>1298/180</t>
  </si>
  <si>
    <t>182/6</t>
  </si>
  <si>
    <t>1307/180</t>
  </si>
  <si>
    <t>122/45</t>
  </si>
  <si>
    <t>838/171</t>
  </si>
  <si>
    <t>840/174</t>
  </si>
  <si>
    <t>107/80</t>
  </si>
  <si>
    <t>108/80</t>
  </si>
  <si>
    <t>187/6</t>
  </si>
  <si>
    <t>184/6</t>
  </si>
  <si>
    <t>185/110</t>
  </si>
  <si>
    <t>186/86</t>
  </si>
  <si>
    <t>897/118</t>
  </si>
  <si>
    <t>Numer KW</t>
  </si>
  <si>
    <t>KA1C/00011828/4</t>
  </si>
  <si>
    <t>KA1C/00025254/0</t>
  </si>
  <si>
    <t>KA1C/00022410/1</t>
  </si>
  <si>
    <t>KA1C/00020228/4</t>
  </si>
  <si>
    <t>KA1C/00021794/9</t>
  </si>
  <si>
    <t>KA1C/00023021/4</t>
  </si>
  <si>
    <t>KA1C/00020893/6</t>
  </si>
  <si>
    <t>KA1C/00011794/6</t>
  </si>
  <si>
    <t>KA1C/00035603/5</t>
  </si>
  <si>
    <t>KA1C/00026424/0</t>
  </si>
  <si>
    <t>KA1C/00003458/0</t>
  </si>
  <si>
    <t>KA1C/00001970/1</t>
  </si>
  <si>
    <t>KA1C/00038151/2</t>
  </si>
  <si>
    <t>KA1C/00037893/8</t>
  </si>
  <si>
    <t>KA1C/00011743/4</t>
  </si>
  <si>
    <t>KA1C/00037894/5</t>
  </si>
  <si>
    <t>KA1C/00035625/5</t>
  </si>
  <si>
    <t>KA1C/00005361/7</t>
  </si>
  <si>
    <t>KA1C/00000578/6</t>
  </si>
  <si>
    <t>1,0</t>
  </si>
  <si>
    <t>1,5-3,0</t>
  </si>
  <si>
    <t>1,0-1,5</t>
  </si>
  <si>
    <t>3,0</t>
  </si>
  <si>
    <t>Opłaty z tytułu UW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</si>
  <si>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</si>
  <si>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</si>
  <si>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</si>
  <si>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</si>
  <si>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</si>
  <si>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</si>
  <si>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</si>
  <si>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</si>
  <si>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</si>
  <si>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</si>
  <si>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</si>
  <si>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</si>
  <si>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</si>
  <si>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</si>
  <si>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</si>
  <si>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</si>
  <si>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</si>
  <si>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</si>
  <si>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</si>
  <si>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Symbol KW</t>
  </si>
  <si>
    <t>Uwagi</t>
  </si>
  <si>
    <t>planetarium</t>
  </si>
  <si>
    <t>zoo</t>
  </si>
  <si>
    <t>tak jak VIII</t>
  </si>
  <si>
    <t>tak jak IX</t>
  </si>
  <si>
    <t>kąpielisko Fala</t>
  </si>
  <si>
    <t>wesołe miasteczko</t>
  </si>
  <si>
    <t>tereny wystawowe</t>
  </si>
  <si>
    <t>pawilony, restauracje</t>
  </si>
  <si>
    <t>teren po ośrodku PTTK</t>
  </si>
  <si>
    <t>stacja transformatorowa</t>
  </si>
  <si>
    <t>Nowa opłata</t>
  </si>
  <si>
    <t>lądowisko helikopterów</t>
  </si>
  <si>
    <t>park linowy</t>
  </si>
  <si>
    <t>droga asfaltowa</t>
  </si>
  <si>
    <t>zieleń parkowa</t>
  </si>
  <si>
    <t>teren po ogrodnictwie</t>
  </si>
  <si>
    <t xml:space="preserve"> po bud. mieszkalnym</t>
  </si>
  <si>
    <t>chodniki</t>
  </si>
  <si>
    <t>teren po ogródkach</t>
  </si>
  <si>
    <t>była szkoła ogrodnicza</t>
  </si>
  <si>
    <t>treny po ogrodnictwie</t>
  </si>
  <si>
    <t>trasy rowerowe</t>
  </si>
  <si>
    <t>Promenada Ziętka</t>
  </si>
  <si>
    <t>tereny zielone</t>
  </si>
  <si>
    <t>tereny festynowe, place</t>
  </si>
  <si>
    <t>Aleja Główna</t>
  </si>
  <si>
    <t>314/166</t>
  </si>
  <si>
    <t>NABYTA 2014</t>
  </si>
  <si>
    <t>XX</t>
  </si>
  <si>
    <t>KA1C/00021966/6</t>
  </si>
  <si>
    <t>594/63</t>
  </si>
  <si>
    <t>595/63</t>
  </si>
  <si>
    <t xml:space="preserve">kolej szynowa, </t>
  </si>
  <si>
    <t>część promenady</t>
  </si>
  <si>
    <t>Obecna st.%</t>
  </si>
  <si>
    <t>Nowa st.%</t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</si>
</sst>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00"/>
    <numFmt numFmtId="165" formatCode="#,##0.00_ ;\-#,##0.00\ "/>
    <numFmt numFmtId="166" formatCode="0.0000"/>
    <numFmt numFmtId="167" formatCode="0.0%"/>
    <numFmt numFmtId="168" formatCode="_-* #,##0.0000\ _z_ł_-;\-* #,##0.0000\ _z_ł_-;_-* &quot;-&quot;????\ _z_ł_-;_-@_-"/>
  </numFmts>
  <fonts count="1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i/>
      <sz val="11"/>
      <color rgb="FFC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right"/>
    </xf>
    <xf numFmtId="3" fontId="2" fillId="6" borderId="2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right"/>
    </xf>
    <xf numFmtId="0" fontId="6" fillId="6" borderId="16" xfId="0" applyFont="1" applyFill="1" applyBorder="1"/>
    <xf numFmtId="164" fontId="7" fillId="6" borderId="1" xfId="1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/>
    </xf>
    <xf numFmtId="49" fontId="7" fillId="6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right"/>
    </xf>
    <xf numFmtId="3" fontId="2" fillId="6" borderId="3" xfId="0" applyNumberFormat="1" applyFont="1" applyFill="1" applyBorder="1" applyAlignment="1">
      <alignment horizontal="center"/>
    </xf>
    <xf numFmtId="1" fontId="7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15" xfId="0" applyFont="1" applyFill="1" applyBorder="1"/>
    <xf numFmtId="1" fontId="7" fillId="7" borderId="1" xfId="0" applyNumberFormat="1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/>
    <xf numFmtId="0" fontId="7" fillId="6" borderId="1" xfId="0" applyFont="1" applyFill="1" applyBorder="1" applyAlignment="1">
      <alignment horizontal="center" vertical="top" wrapText="1"/>
    </xf>
    <xf numFmtId="166" fontId="7" fillId="6" borderId="1" xfId="0" applyNumberFormat="1" applyFont="1" applyFill="1" applyBorder="1" applyAlignment="1">
      <alignment horizontal="right" vertical="center" wrapText="1"/>
    </xf>
    <xf numFmtId="166" fontId="7" fillId="7" borderId="1" xfId="0" applyNumberFormat="1" applyFont="1" applyFill="1" applyBorder="1" applyAlignment="1">
      <alignment horizontal="right" vertical="center"/>
    </xf>
    <xf numFmtId="3" fontId="3" fillId="6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horizontal="center" vertical="center"/>
    </xf>
    <xf numFmtId="3" fontId="3" fillId="6" borderId="14" xfId="0" applyNumberFormat="1" applyFont="1" applyFill="1" applyBorder="1" applyAlignment="1">
      <alignment horizontal="center" vertical="center"/>
    </xf>
    <xf numFmtId="3" fontId="3" fillId="7" borderId="14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6" fillId="0" borderId="16" xfId="0" applyFont="1" applyFill="1" applyBorder="1"/>
    <xf numFmtId="0" fontId="6" fillId="3" borderId="16" xfId="0" applyFont="1" applyFill="1" applyBorder="1"/>
    <xf numFmtId="0" fontId="6" fillId="4" borderId="16" xfId="0" applyFont="1" applyFill="1" applyBorder="1"/>
    <xf numFmtId="165" fontId="7" fillId="0" borderId="6" xfId="0" applyNumberFormat="1" applyFont="1" applyFill="1" applyBorder="1" applyAlignment="1">
      <alignment horizontal="right"/>
    </xf>
    <xf numFmtId="165" fontId="7" fillId="6" borderId="6" xfId="0" applyNumberFormat="1" applyFont="1" applyFill="1" applyBorder="1" applyAlignment="1">
      <alignment horizontal="right"/>
    </xf>
    <xf numFmtId="165" fontId="7" fillId="7" borderId="6" xfId="0" applyNumberFormat="1" applyFont="1" applyFill="1" applyBorder="1" applyAlignment="1">
      <alignment horizontal="right"/>
    </xf>
    <xf numFmtId="164" fontId="7" fillId="5" borderId="4" xfId="0" applyNumberFormat="1" applyFont="1" applyFill="1" applyBorder="1" applyAlignment="1">
      <alignment horizontal="right" vertical="center" wrapText="1"/>
    </xf>
    <xf numFmtId="166" fontId="7" fillId="5" borderId="1" xfId="0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 wrapText="1"/>
    </xf>
    <xf numFmtId="164" fontId="7" fillId="5" borderId="1" xfId="0" applyNumberFormat="1" applyFont="1" applyFill="1" applyBorder="1" applyAlignment="1">
      <alignment horizontal="right"/>
    </xf>
    <xf numFmtId="164" fontId="7" fillId="5" borderId="1" xfId="1" applyNumberFormat="1" applyFont="1" applyFill="1" applyBorder="1" applyAlignment="1">
      <alignment horizontal="right"/>
    </xf>
    <xf numFmtId="166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167" fontId="7" fillId="5" borderId="7" xfId="0" applyNumberFormat="1" applyFont="1" applyFill="1" applyBorder="1" applyAlignment="1">
      <alignment horizontal="center" vertical="center"/>
    </xf>
    <xf numFmtId="167" fontId="7" fillId="5" borderId="6" xfId="0" applyNumberFormat="1" applyFont="1" applyFill="1" applyBorder="1" applyAlignment="1">
      <alignment horizontal="center" vertical="center"/>
    </xf>
    <xf numFmtId="167" fontId="4" fillId="5" borderId="6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9" fillId="5" borderId="1" xfId="0" applyFont="1" applyFill="1" applyBorder="1" applyAlignment="1">
      <alignment horizontal="right"/>
    </xf>
    <xf numFmtId="168" fontId="2" fillId="0" borderId="0" xfId="0" applyNumberFormat="1" applyFont="1" applyAlignment="1">
      <alignment horizontal="center"/>
    </xf>
    <xf numFmtId="166" fontId="7" fillId="5" borderId="4" xfId="0" applyNumberFormat="1" applyFont="1" applyFill="1" applyBorder="1" applyAlignment="1">
      <alignment horizontal="right"/>
    </xf>
    <xf numFmtId="166" fontId="4" fillId="5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165" fontId="7" fillId="6" borderId="7" xfId="0" applyNumberFormat="1" applyFont="1" applyFill="1" applyBorder="1" applyAlignment="1">
      <alignment horizontal="right"/>
    </xf>
    <xf numFmtId="165" fontId="7" fillId="0" borderId="6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center"/>
    </xf>
    <xf numFmtId="167" fontId="0" fillId="0" borderId="0" xfId="0" applyNumberFormat="1"/>
    <xf numFmtId="165" fontId="7" fillId="5" borderId="7" xfId="0" applyNumberFormat="1" applyFont="1" applyFill="1" applyBorder="1" applyAlignment="1">
      <alignment vertical="center"/>
    </xf>
    <xf numFmtId="165" fontId="7" fillId="5" borderId="6" xfId="0" applyNumberFormat="1" applyFont="1" applyFill="1" applyBorder="1" applyAlignment="1">
      <alignment vertical="center"/>
    </xf>
    <xf numFmtId="165" fontId="4" fillId="5" borderId="6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6" fontId="7" fillId="6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0" borderId="0" xfId="0" applyNumberFormat="1" applyFont="1"/>
    <xf numFmtId="4" fontId="13" fillId="0" borderId="18" xfId="0" applyNumberFormat="1" applyFont="1" applyBorder="1"/>
    <xf numFmtId="4" fontId="11" fillId="0" borderId="19" xfId="0" applyNumberFormat="1" applyFont="1" applyBorder="1"/>
    <xf numFmtId="4" fontId="13" fillId="0" borderId="19" xfId="0" applyNumberFormat="1" applyFont="1" applyBorder="1" applyAlignment="1">
      <alignment horizontal="right"/>
    </xf>
    <xf numFmtId="4" fontId="11" fillId="0" borderId="20" xfId="0" applyNumberFormat="1" applyFont="1" applyBorder="1"/>
    <xf numFmtId="4" fontId="12" fillId="0" borderId="0" xfId="0" applyNumberFormat="1" applyFont="1"/>
    <xf numFmtId="166" fontId="4" fillId="5" borderId="1" xfId="0" applyNumberFormat="1" applyFont="1" applyFill="1" applyBorder="1" applyAlignment="1">
      <alignment horizontal="right" vertical="center"/>
    </xf>
    <xf numFmtId="166" fontId="7" fillId="5" borderId="9" xfId="0" applyNumberFormat="1" applyFont="1" applyFill="1" applyBorder="1" applyAlignment="1">
      <alignment horizontal="right"/>
    </xf>
    <xf numFmtId="165" fontId="7" fillId="5" borderId="22" xfId="0" applyNumberFormat="1" applyFont="1" applyFill="1" applyBorder="1" applyAlignment="1">
      <alignment vertical="center"/>
    </xf>
    <xf numFmtId="167" fontId="7" fillId="5" borderId="22" xfId="0" applyNumberFormat="1" applyFont="1" applyFill="1" applyBorder="1" applyAlignment="1">
      <alignment horizontal="center" vertical="center"/>
    </xf>
    <xf numFmtId="0" fontId="6" fillId="6" borderId="23" xfId="0" applyFont="1" applyFill="1" applyBorder="1"/>
    <xf numFmtId="167" fontId="7" fillId="0" borderId="1" xfId="0" applyNumberFormat="1" applyFont="1" applyFill="1" applyBorder="1" applyAlignment="1">
      <alignment horizontal="center" vertical="center"/>
    </xf>
    <xf numFmtId="166" fontId="7" fillId="0" borderId="5" xfId="0" applyNumberFormat="1" applyFont="1" applyFill="1" applyBorder="1" applyAlignment="1">
      <alignment horizontal="right"/>
    </xf>
    <xf numFmtId="165" fontId="7" fillId="0" borderId="5" xfId="0" applyNumberFormat="1" applyFont="1" applyFill="1" applyBorder="1" applyAlignment="1">
      <alignment horizontal="right"/>
    </xf>
    <xf numFmtId="167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17" xfId="0" applyFont="1" applyFill="1" applyBorder="1"/>
    <xf numFmtId="4" fontId="13" fillId="0" borderId="19" xfId="0" applyNumberFormat="1" applyFont="1" applyBorder="1"/>
    <xf numFmtId="0" fontId="0" fillId="0" borderId="0" xfId="0" applyFill="1"/>
    <xf numFmtId="164" fontId="3" fillId="2" borderId="24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166" fontId="4" fillId="5" borderId="26" xfId="0" applyNumberFormat="1" applyFont="1" applyFill="1" applyBorder="1" applyAlignment="1">
      <alignment horizontal="center" vertical="center" wrapText="1"/>
    </xf>
    <xf numFmtId="165" fontId="4" fillId="5" borderId="27" xfId="0" applyNumberFormat="1" applyFont="1" applyFill="1" applyBorder="1" applyAlignment="1">
      <alignment horizontal="center" vertical="center" wrapText="1"/>
    </xf>
    <xf numFmtId="167" fontId="4" fillId="5" borderId="25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right"/>
    </xf>
    <xf numFmtId="165" fontId="7" fillId="0" borderId="22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/>
    </xf>
    <xf numFmtId="166" fontId="7" fillId="6" borderId="5" xfId="0" applyNumberFormat="1" applyFont="1" applyFill="1" applyBorder="1" applyAlignment="1">
      <alignment horizontal="right"/>
    </xf>
    <xf numFmtId="165" fontId="7" fillId="6" borderId="5" xfId="0" applyNumberFormat="1" applyFont="1" applyFill="1" applyBorder="1" applyAlignment="1">
      <alignment horizontal="right"/>
    </xf>
    <xf numFmtId="4" fontId="8" fillId="0" borderId="12" xfId="0" applyNumberFormat="1" applyFont="1" applyFill="1" applyBorder="1" applyAlignment="1">
      <alignment horizontal="center" vertical="center"/>
    </xf>
    <xf numFmtId="4" fontId="4" fillId="0" borderId="28" xfId="0" applyNumberFormat="1" applyFont="1" applyBorder="1" applyAlignment="1">
      <alignment horizontal="center" vertical="center" wrapText="1"/>
    </xf>
    <xf numFmtId="167" fontId="14" fillId="0" borderId="12" xfId="0" applyNumberFormat="1" applyFont="1" applyFill="1" applyBorder="1" applyAlignment="1">
      <alignment horizontal="center" vertical="center" wrapText="1"/>
    </xf>
    <xf numFmtId="3" fontId="2" fillId="6" borderId="29" xfId="0" applyNumberFormat="1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5" fontId="5" fillId="6" borderId="13" xfId="0" applyNumberFormat="1" applyFont="1" applyFill="1" applyBorder="1" applyAlignment="1">
      <alignment horizontal="right"/>
    </xf>
    <xf numFmtId="165" fontId="7" fillId="0" borderId="14" xfId="0" applyNumberFormat="1" applyFont="1" applyFill="1" applyBorder="1" applyAlignment="1">
      <alignment horizontal="right"/>
    </xf>
    <xf numFmtId="165" fontId="7" fillId="6" borderId="14" xfId="0" applyNumberFormat="1" applyFont="1" applyFill="1" applyBorder="1" applyAlignment="1">
      <alignment horizontal="right"/>
    </xf>
    <xf numFmtId="165" fontId="5" fillId="7" borderId="14" xfId="0" applyNumberFormat="1" applyFont="1" applyFill="1" applyBorder="1" applyAlignment="1">
      <alignment horizontal="right"/>
    </xf>
    <xf numFmtId="4" fontId="7" fillId="6" borderId="14" xfId="0" applyNumberFormat="1" applyFont="1" applyFill="1" applyBorder="1" applyAlignment="1">
      <alignment horizontal="right"/>
    </xf>
    <xf numFmtId="165" fontId="7" fillId="7" borderId="14" xfId="0" applyNumberFormat="1" applyFont="1" applyFill="1" applyBorder="1" applyAlignment="1">
      <alignment horizontal="right"/>
    </xf>
    <xf numFmtId="4" fontId="7" fillId="0" borderId="14" xfId="0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4" fontId="7" fillId="0" borderId="14" xfId="0" applyNumberFormat="1" applyFont="1" applyFill="1" applyBorder="1" applyAlignment="1">
      <alignment horizontal="right"/>
    </xf>
    <xf numFmtId="165" fontId="7" fillId="0" borderId="30" xfId="0" applyNumberFormat="1" applyFont="1" applyFill="1" applyBorder="1" applyAlignment="1">
      <alignment horizontal="right"/>
    </xf>
    <xf numFmtId="165" fontId="7" fillId="6" borderId="31" xfId="0" applyNumberFormat="1" applyFont="1" applyFill="1" applyBorder="1" applyAlignment="1">
      <alignment horizontal="right"/>
    </xf>
    <xf numFmtId="167" fontId="15" fillId="6" borderId="15" xfId="0" applyNumberFormat="1" applyFont="1" applyFill="1" applyBorder="1" applyAlignment="1">
      <alignment horizontal="center" vertical="center"/>
    </xf>
    <xf numFmtId="167" fontId="15" fillId="0" borderId="16" xfId="0" applyNumberFormat="1" applyFont="1" applyFill="1" applyBorder="1" applyAlignment="1">
      <alignment horizontal="center" vertical="center"/>
    </xf>
    <xf numFmtId="167" fontId="15" fillId="6" borderId="16" xfId="0" applyNumberFormat="1" applyFont="1" applyFill="1" applyBorder="1" applyAlignment="1">
      <alignment horizontal="center" vertical="center"/>
    </xf>
    <xf numFmtId="167" fontId="15" fillId="7" borderId="16" xfId="0" applyNumberFormat="1" applyFont="1" applyFill="1" applyBorder="1" applyAlignment="1">
      <alignment horizontal="center" vertical="center"/>
    </xf>
    <xf numFmtId="167" fontId="15" fillId="7" borderId="23" xfId="0" applyNumberFormat="1" applyFont="1" applyFill="1" applyBorder="1" applyAlignment="1">
      <alignment horizontal="center" vertical="center"/>
    </xf>
    <xf numFmtId="167" fontId="15" fillId="7" borderId="33" xfId="0" applyNumberFormat="1" applyFont="1" applyFill="1" applyBorder="1" applyAlignment="1">
      <alignment horizontal="center" vertical="center"/>
    </xf>
    <xf numFmtId="167" fontId="15" fillId="7" borderId="32" xfId="0" applyNumberFormat="1" applyFont="1" applyFill="1" applyBorder="1" applyAlignment="1">
      <alignment horizontal="center" vertical="center"/>
    </xf>
    <xf numFmtId="167" fontId="15" fillId="0" borderId="23" xfId="0" applyNumberFormat="1" applyFont="1" applyFill="1" applyBorder="1" applyAlignment="1">
      <alignment horizontal="center" vertical="center" wrapText="1"/>
    </xf>
    <xf numFmtId="167" fontId="15" fillId="0" borderId="33" xfId="0" applyNumberFormat="1" applyFont="1" applyFill="1" applyBorder="1" applyAlignment="1">
      <alignment horizontal="center" vertical="center" wrapText="1"/>
    </xf>
    <xf numFmtId="167" fontId="15" fillId="0" borderId="32" xfId="0" applyNumberFormat="1" applyFont="1" applyFill="1" applyBorder="1" applyAlignment="1">
      <alignment horizontal="center" vertical="center" wrapText="1"/>
    </xf>
    <xf numFmtId="167" fontId="15" fillId="6" borderId="2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2" xfId="0" applyNumberFormat="1" applyFont="1" applyFill="1" applyBorder="1" applyAlignment="1">
      <alignment horizontal="center" vertical="center"/>
    </xf>
    <xf numFmtId="167" fontId="15" fillId="0" borderId="23" xfId="0" applyNumberFormat="1" applyFont="1" applyFill="1" applyBorder="1" applyAlignment="1">
      <alignment horizontal="center" vertical="center"/>
    </xf>
    <xf numFmtId="167" fontId="15" fillId="0" borderId="32" xfId="0" applyNumberFormat="1" applyFont="1" applyFill="1" applyBorder="1" applyAlignment="1">
      <alignment horizontal="center" vertical="center"/>
    </xf>
    <xf numFmtId="167" fontId="15" fillId="7" borderId="2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167" fontId="15" fillId="0" borderId="3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49" fontId="4" fillId="7" borderId="9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3" fontId="3" fillId="7" borderId="8" xfId="0" applyNumberFormat="1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/>
    </xf>
    <xf numFmtId="3" fontId="3" fillId="6" borderId="11" xfId="0" applyNumberFormat="1" applyFont="1" applyFill="1" applyBorder="1" applyAlignment="1">
      <alignment horizontal="center" vertical="center"/>
    </xf>
    <xf numFmtId="3" fontId="3" fillId="6" borderId="8" xfId="0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7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167" fontId="4" fillId="5" borderId="9" xfId="0" applyNumberFormat="1" applyFont="1" applyFill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167" fontId="15" fillId="6" borderId="23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166" fontId="9" fillId="5" borderId="9" xfId="0" applyNumberFormat="1" applyFont="1" applyFill="1" applyBorder="1" applyAlignment="1">
      <alignment horizontal="right" vertical="center"/>
    </xf>
    <xf numFmtId="166" fontId="9" fillId="5" borderId="8" xfId="0" applyNumberFormat="1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vertical="center"/>
    </xf>
    <xf numFmtId="165" fontId="4" fillId="5" borderId="8" xfId="0" applyNumberFormat="1" applyFont="1" applyFill="1" applyBorder="1" applyAlignment="1">
      <alignment vertical="center"/>
    </xf>
    <xf numFmtId="3" fontId="3" fillId="6" borderId="9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167" fontId="15" fillId="6" borderId="34" xfId="0" applyNumberFormat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view="pageLayout" zoomScaleNormal="90" workbookViewId="0">
      <selection activeCell="R9" sqref="R9"/>
    </sheetView>
  </sheetViews>
  <sheetFormatPr defaultRowHeight="14.25"/>
  <cols>
    <col min="1" max="1" width="4.25" customWidth="1"/>
    <col min="2" max="2" width="8.375" hidden="1" customWidth="1"/>
    <col min="3" max="3" width="17.875" customWidth="1"/>
    <col min="4" max="4" width="11.125" customWidth="1"/>
    <col min="5" max="5" width="10.5" customWidth="1"/>
    <col min="6" max="6" width="9.875" customWidth="1"/>
    <col min="7" max="7" width="10.5" style="94" customWidth="1"/>
    <col min="8" max="8" width="11.375" hidden="1" customWidth="1"/>
    <col min="9" max="9" width="10.5" style="92" hidden="1" customWidth="1"/>
    <col min="10" max="10" width="10.125" hidden="1" customWidth="1"/>
    <col min="11" max="11" width="11.375" style="87" hidden="1" customWidth="1"/>
    <col min="12" max="12" width="10.75" style="99" hidden="1" customWidth="1"/>
    <col min="13" max="13" width="6.375" style="80" hidden="1" customWidth="1"/>
    <col min="14" max="14" width="19.25" hidden="1" customWidth="1"/>
    <col min="15" max="15" width="11.75" style="101" hidden="1" customWidth="1"/>
  </cols>
  <sheetData>
    <row r="1" spans="1:18" ht="26.25" thickBot="1">
      <c r="A1" s="121" t="s">
        <v>0</v>
      </c>
      <c r="B1" s="53" t="s">
        <v>115</v>
      </c>
      <c r="C1" s="122" t="s">
        <v>71</v>
      </c>
      <c r="D1" s="142" t="s">
        <v>1</v>
      </c>
      <c r="E1" s="143" t="s">
        <v>3</v>
      </c>
      <c r="F1" s="123" t="s">
        <v>151</v>
      </c>
      <c r="G1" s="140" t="s">
        <v>152</v>
      </c>
      <c r="H1" s="139" t="s">
        <v>2</v>
      </c>
      <c r="I1" s="124" t="s">
        <v>95</v>
      </c>
      <c r="J1" s="125" t="s">
        <v>3</v>
      </c>
      <c r="K1" s="126" t="s">
        <v>2</v>
      </c>
      <c r="L1" s="127" t="s">
        <v>95</v>
      </c>
      <c r="M1" s="128"/>
      <c r="N1" s="122" t="s">
        <v>116</v>
      </c>
      <c r="O1" s="138" t="s">
        <v>127</v>
      </c>
    </row>
    <row r="2" spans="1:18" ht="15">
      <c r="A2" s="37">
        <v>1</v>
      </c>
      <c r="B2" s="49" t="s">
        <v>96</v>
      </c>
      <c r="C2" s="40" t="s">
        <v>90</v>
      </c>
      <c r="D2" s="38">
        <v>1258</v>
      </c>
      <c r="E2" s="39">
        <v>6.7000000000000002E-3</v>
      </c>
      <c r="F2" s="54">
        <v>1.5</v>
      </c>
      <c r="G2" s="156">
        <v>0.03</v>
      </c>
      <c r="H2" s="144">
        <f>E2*10000*0.00165</f>
        <v>0.11055</v>
      </c>
      <c r="I2" s="89">
        <f t="shared" ref="I2:I23" si="0">ROUND(H2,2)</f>
        <v>0.11</v>
      </c>
      <c r="J2" s="65">
        <v>6.7000000000000002E-3</v>
      </c>
      <c r="K2" s="83">
        <f t="shared" ref="K2:K7" si="1">J2*10000*0.00165</f>
        <v>0.11055</v>
      </c>
      <c r="L2" s="95">
        <f t="shared" ref="L2:L23" si="2">ROUND(K2,2)</f>
        <v>0.11</v>
      </c>
      <c r="M2" s="76"/>
      <c r="N2" s="41" t="s">
        <v>132</v>
      </c>
      <c r="O2" s="103">
        <f>L2*2</f>
        <v>0.22</v>
      </c>
    </row>
    <row r="3" spans="1:18" ht="15">
      <c r="A3" s="26">
        <v>2</v>
      </c>
      <c r="B3" s="50" t="s">
        <v>97</v>
      </c>
      <c r="C3" s="27" t="s">
        <v>83</v>
      </c>
      <c r="D3" s="9" t="s">
        <v>29</v>
      </c>
      <c r="E3" s="10">
        <v>5.1700000000000003E-2</v>
      </c>
      <c r="F3" s="55">
        <v>1.5</v>
      </c>
      <c r="G3" s="157">
        <v>0.03</v>
      </c>
      <c r="H3" s="145">
        <f>E3*10000*0.00165</f>
        <v>0.85304999999999997</v>
      </c>
      <c r="I3" s="62">
        <f t="shared" si="0"/>
        <v>0.85</v>
      </c>
      <c r="J3" s="66">
        <v>5.1700000000000003E-2</v>
      </c>
      <c r="K3" s="66">
        <f t="shared" si="1"/>
        <v>0.85304999999999997</v>
      </c>
      <c r="L3" s="96">
        <f t="shared" si="2"/>
        <v>0.85</v>
      </c>
      <c r="M3" s="77"/>
      <c r="N3" s="59" t="s">
        <v>133</v>
      </c>
      <c r="O3" s="104">
        <f>L3*2</f>
        <v>1.7</v>
      </c>
    </row>
    <row r="4" spans="1:18" ht="15">
      <c r="A4" s="14">
        <v>3</v>
      </c>
      <c r="B4" s="51" t="s">
        <v>98</v>
      </c>
      <c r="C4" s="17" t="s">
        <v>82</v>
      </c>
      <c r="D4" s="15" t="s">
        <v>28</v>
      </c>
      <c r="E4" s="21">
        <v>0.12759999999999999</v>
      </c>
      <c r="F4" s="56">
        <v>1.5</v>
      </c>
      <c r="G4" s="158">
        <v>0.03</v>
      </c>
      <c r="H4" s="146">
        <f>E4*10000*0.00165</f>
        <v>2.1053999999999999</v>
      </c>
      <c r="I4" s="63">
        <f t="shared" si="0"/>
        <v>2.11</v>
      </c>
      <c r="J4" s="67">
        <v>0.12759999999999999</v>
      </c>
      <c r="K4" s="66">
        <f t="shared" si="1"/>
        <v>2.1053999999999999</v>
      </c>
      <c r="L4" s="96">
        <f t="shared" si="2"/>
        <v>2.11</v>
      </c>
      <c r="M4" s="77"/>
      <c r="N4" s="19" t="s">
        <v>133</v>
      </c>
      <c r="O4" s="104">
        <f>L4*2</f>
        <v>4.22</v>
      </c>
    </row>
    <row r="5" spans="1:18" ht="15">
      <c r="A5" s="32">
        <v>4</v>
      </c>
      <c r="B5" s="193" t="s">
        <v>99</v>
      </c>
      <c r="C5" s="184" t="s">
        <v>89</v>
      </c>
      <c r="D5" s="42">
        <v>1260</v>
      </c>
      <c r="E5" s="43">
        <v>9.4000000000000004E-3</v>
      </c>
      <c r="F5" s="187">
        <v>1.5</v>
      </c>
      <c r="G5" s="160">
        <v>0.01</v>
      </c>
      <c r="H5" s="147">
        <f>E5*10000*0.00165</f>
        <v>0.15509999999999999</v>
      </c>
      <c r="I5" s="64">
        <f t="shared" si="0"/>
        <v>0.16</v>
      </c>
      <c r="J5" s="68">
        <v>9.4000000000000004E-3</v>
      </c>
      <c r="K5" s="66">
        <f t="shared" si="1"/>
        <v>0.15509999999999999</v>
      </c>
      <c r="L5" s="96">
        <f t="shared" si="2"/>
        <v>0.16</v>
      </c>
      <c r="M5" s="77"/>
      <c r="N5" s="45" t="s">
        <v>126</v>
      </c>
      <c r="O5" s="119">
        <f>L5*3</f>
        <v>0.48</v>
      </c>
      <c r="P5" s="120"/>
      <c r="Q5" s="120"/>
      <c r="R5" s="120"/>
    </row>
    <row r="6" spans="1:18" ht="15">
      <c r="A6" s="32">
        <v>5</v>
      </c>
      <c r="B6" s="194"/>
      <c r="C6" s="185"/>
      <c r="D6" s="42">
        <v>1262</v>
      </c>
      <c r="E6" s="43">
        <v>3.3E-3</v>
      </c>
      <c r="F6" s="188"/>
      <c r="G6" s="162"/>
      <c r="H6" s="147">
        <f>E6*10000*0.00165</f>
        <v>5.4449999999999998E-2</v>
      </c>
      <c r="I6" s="64">
        <f t="shared" si="0"/>
        <v>0.05</v>
      </c>
      <c r="J6" s="68">
        <v>3.3E-3</v>
      </c>
      <c r="K6" s="66">
        <f t="shared" si="1"/>
        <v>5.4449999999999998E-2</v>
      </c>
      <c r="L6" s="96">
        <f t="shared" si="2"/>
        <v>0.05</v>
      </c>
      <c r="M6" s="77"/>
      <c r="N6" s="45"/>
      <c r="O6" s="119">
        <f>L6*3</f>
        <v>0.15000000000000002</v>
      </c>
      <c r="P6" s="120"/>
      <c r="Q6" s="120"/>
      <c r="R6" s="120"/>
    </row>
    <row r="7" spans="1:18" ht="15">
      <c r="A7" s="14">
        <v>6</v>
      </c>
      <c r="B7" s="195" t="s">
        <v>100</v>
      </c>
      <c r="C7" s="181" t="s">
        <v>86</v>
      </c>
      <c r="D7" s="25" t="s">
        <v>48</v>
      </c>
      <c r="E7" s="24">
        <v>15.973599999999999</v>
      </c>
      <c r="F7" s="175" t="s">
        <v>92</v>
      </c>
      <c r="G7" s="166">
        <v>0.03</v>
      </c>
      <c r="H7" s="148">
        <f>E7*10000*0.017608761</f>
        <v>2812.753047096</v>
      </c>
      <c r="I7" s="63">
        <f t="shared" si="0"/>
        <v>2812.75</v>
      </c>
      <c r="J7" s="75">
        <f>E7-J8</f>
        <v>14.423299999999999</v>
      </c>
      <c r="K7" s="85">
        <f t="shared" si="1"/>
        <v>237.98445000000001</v>
      </c>
      <c r="L7" s="97">
        <f>ROUND(K7,2)</f>
        <v>237.98</v>
      </c>
      <c r="M7" s="78">
        <v>1.4999999999999999E-2</v>
      </c>
      <c r="N7" s="19"/>
      <c r="O7" s="104">
        <f>L7*2</f>
        <v>475.96</v>
      </c>
      <c r="P7" s="120"/>
      <c r="Q7" s="120"/>
      <c r="R7" s="120"/>
    </row>
    <row r="8" spans="1:18" ht="15" hidden="1">
      <c r="A8" s="14"/>
      <c r="B8" s="196"/>
      <c r="C8" s="182"/>
      <c r="D8" s="25"/>
      <c r="E8" s="24"/>
      <c r="F8" s="189"/>
      <c r="G8" s="167"/>
      <c r="H8" s="148"/>
      <c r="I8" s="63"/>
      <c r="J8" s="81">
        <v>1.5503</v>
      </c>
      <c r="K8" s="85">
        <v>6385.69</v>
      </c>
      <c r="L8" s="97">
        <f t="shared" si="2"/>
        <v>6385.69</v>
      </c>
      <c r="M8" s="78">
        <v>0.03</v>
      </c>
      <c r="N8" s="19" t="s">
        <v>149</v>
      </c>
      <c r="O8" s="104">
        <f>L8</f>
        <v>6385.69</v>
      </c>
    </row>
    <row r="9" spans="1:18" ht="15">
      <c r="A9" s="14">
        <v>7</v>
      </c>
      <c r="B9" s="197"/>
      <c r="C9" s="183"/>
      <c r="D9" s="15" t="s">
        <v>32</v>
      </c>
      <c r="E9" s="18">
        <v>0.182</v>
      </c>
      <c r="F9" s="176"/>
      <c r="G9" s="168"/>
      <c r="H9" s="148">
        <f>E9*10000*0.017608761</f>
        <v>32.04794502</v>
      </c>
      <c r="I9" s="63">
        <f t="shared" si="0"/>
        <v>32.049999999999997</v>
      </c>
      <c r="J9" s="75">
        <v>0.182</v>
      </c>
      <c r="K9" s="85">
        <f>J9*10000*0.00165</f>
        <v>3.0030000000000001</v>
      </c>
      <c r="L9" s="97">
        <f>ROUND(K9,2)</f>
        <v>3</v>
      </c>
      <c r="M9" s="78">
        <v>1.4999999999999999E-2</v>
      </c>
      <c r="N9" s="19" t="s">
        <v>129</v>
      </c>
      <c r="O9" s="104">
        <f t="shared" ref="O9:O16" si="3">L9*2</f>
        <v>6</v>
      </c>
    </row>
    <row r="10" spans="1:18" ht="15">
      <c r="A10" s="32">
        <v>8</v>
      </c>
      <c r="B10" s="198" t="s">
        <v>101</v>
      </c>
      <c r="C10" s="184" t="s">
        <v>79</v>
      </c>
      <c r="D10" s="33" t="s">
        <v>18</v>
      </c>
      <c r="E10" s="34">
        <v>0.78080000000000005</v>
      </c>
      <c r="F10" s="190">
        <v>1.5</v>
      </c>
      <c r="G10" s="160">
        <v>0.03</v>
      </c>
      <c r="H10" s="149">
        <f t="shared" ref="H10:H18" si="4">E10*10000*0.00165</f>
        <v>12.883200000000002</v>
      </c>
      <c r="I10" s="64">
        <f t="shared" si="0"/>
        <v>12.88</v>
      </c>
      <c r="J10" s="69">
        <v>0.78080000000000005</v>
      </c>
      <c r="K10" s="66">
        <f t="shared" ref="K10:K18" si="5">J10*10000*0.00165</f>
        <v>12.883200000000002</v>
      </c>
      <c r="L10" s="96">
        <f t="shared" si="2"/>
        <v>12.88</v>
      </c>
      <c r="M10" s="77"/>
      <c r="N10" s="45"/>
      <c r="O10" s="104">
        <f t="shared" si="3"/>
        <v>25.76</v>
      </c>
    </row>
    <row r="11" spans="1:18" ht="15">
      <c r="A11" s="32">
        <v>9</v>
      </c>
      <c r="B11" s="199"/>
      <c r="C11" s="186"/>
      <c r="D11" s="33" t="s">
        <v>20</v>
      </c>
      <c r="E11" s="34">
        <v>7.4386999999999999</v>
      </c>
      <c r="F11" s="191"/>
      <c r="G11" s="161"/>
      <c r="H11" s="149">
        <f t="shared" si="4"/>
        <v>122.73855</v>
      </c>
      <c r="I11" s="64">
        <f t="shared" si="0"/>
        <v>122.74</v>
      </c>
      <c r="J11" s="69">
        <v>7.4386999999999999</v>
      </c>
      <c r="K11" s="66">
        <f t="shared" si="5"/>
        <v>122.73855</v>
      </c>
      <c r="L11" s="96">
        <f t="shared" si="2"/>
        <v>122.74</v>
      </c>
      <c r="M11" s="77"/>
      <c r="N11" s="45"/>
      <c r="O11" s="104">
        <f t="shared" si="3"/>
        <v>245.48</v>
      </c>
    </row>
    <row r="12" spans="1:18" ht="15">
      <c r="A12" s="32">
        <v>10</v>
      </c>
      <c r="B12" s="199"/>
      <c r="C12" s="186"/>
      <c r="D12" s="33" t="s">
        <v>21</v>
      </c>
      <c r="E12" s="34">
        <v>3.56E-2</v>
      </c>
      <c r="F12" s="191"/>
      <c r="G12" s="161"/>
      <c r="H12" s="149">
        <f t="shared" si="4"/>
        <v>0.58740000000000003</v>
      </c>
      <c r="I12" s="64">
        <f t="shared" si="0"/>
        <v>0.59</v>
      </c>
      <c r="J12" s="69">
        <v>3.56E-2</v>
      </c>
      <c r="K12" s="66">
        <f t="shared" si="5"/>
        <v>0.58740000000000003</v>
      </c>
      <c r="L12" s="96">
        <f t="shared" si="2"/>
        <v>0.59</v>
      </c>
      <c r="M12" s="77"/>
      <c r="N12" s="45" t="s">
        <v>150</v>
      </c>
      <c r="O12" s="104">
        <f t="shared" si="3"/>
        <v>1.18</v>
      </c>
    </row>
    <row r="13" spans="1:18" ht="15">
      <c r="A13" s="32">
        <v>11</v>
      </c>
      <c r="B13" s="199"/>
      <c r="C13" s="186"/>
      <c r="D13" s="33" t="s">
        <v>22</v>
      </c>
      <c r="E13" s="34">
        <v>2.3999999999999998E-3</v>
      </c>
      <c r="F13" s="191"/>
      <c r="G13" s="161"/>
      <c r="H13" s="149">
        <f t="shared" si="4"/>
        <v>3.9599999999999996E-2</v>
      </c>
      <c r="I13" s="64">
        <f t="shared" si="0"/>
        <v>0.04</v>
      </c>
      <c r="J13" s="69">
        <v>2.3999999999999998E-3</v>
      </c>
      <c r="K13" s="66">
        <f t="shared" si="5"/>
        <v>3.9599999999999996E-2</v>
      </c>
      <c r="L13" s="96">
        <f t="shared" si="2"/>
        <v>0.04</v>
      </c>
      <c r="M13" s="77"/>
      <c r="N13" s="45" t="s">
        <v>134</v>
      </c>
      <c r="O13" s="104">
        <f t="shared" si="3"/>
        <v>0.08</v>
      </c>
    </row>
    <row r="14" spans="1:18" ht="15">
      <c r="A14" s="32">
        <v>12</v>
      </c>
      <c r="B14" s="199"/>
      <c r="C14" s="186"/>
      <c r="D14" s="33" t="s">
        <v>23</v>
      </c>
      <c r="E14" s="34">
        <v>3.3E-3</v>
      </c>
      <c r="F14" s="191"/>
      <c r="G14" s="161"/>
      <c r="H14" s="149">
        <f t="shared" si="4"/>
        <v>5.4449999999999998E-2</v>
      </c>
      <c r="I14" s="64">
        <f t="shared" si="0"/>
        <v>0.05</v>
      </c>
      <c r="J14" s="69">
        <v>3.3E-3</v>
      </c>
      <c r="K14" s="66">
        <f t="shared" si="5"/>
        <v>5.4449999999999998E-2</v>
      </c>
      <c r="L14" s="96">
        <f t="shared" si="2"/>
        <v>0.05</v>
      </c>
      <c r="M14" s="77"/>
      <c r="N14" s="45" t="s">
        <v>131</v>
      </c>
      <c r="O14" s="104">
        <f t="shared" si="3"/>
        <v>0.1</v>
      </c>
    </row>
    <row r="15" spans="1:18" ht="15">
      <c r="A15" s="32">
        <v>13</v>
      </c>
      <c r="B15" s="199"/>
      <c r="C15" s="186"/>
      <c r="D15" s="33" t="s">
        <v>25</v>
      </c>
      <c r="E15" s="34">
        <v>0.63380000000000003</v>
      </c>
      <c r="F15" s="191"/>
      <c r="G15" s="161"/>
      <c r="H15" s="149">
        <f t="shared" si="4"/>
        <v>10.457699999999999</v>
      </c>
      <c r="I15" s="64">
        <f t="shared" si="0"/>
        <v>10.46</v>
      </c>
      <c r="J15" s="69">
        <v>0.63380000000000003</v>
      </c>
      <c r="K15" s="66">
        <f t="shared" si="5"/>
        <v>10.457699999999999</v>
      </c>
      <c r="L15" s="96">
        <f t="shared" si="2"/>
        <v>10.46</v>
      </c>
      <c r="M15" s="77"/>
      <c r="N15" s="45"/>
      <c r="O15" s="104">
        <f t="shared" si="3"/>
        <v>20.92</v>
      </c>
    </row>
    <row r="16" spans="1:18" ht="15">
      <c r="A16" s="32">
        <v>14</v>
      </c>
      <c r="B16" s="199"/>
      <c r="C16" s="186"/>
      <c r="D16" s="33" t="s">
        <v>27</v>
      </c>
      <c r="E16" s="34">
        <v>0.23880000000000001</v>
      </c>
      <c r="F16" s="191"/>
      <c r="G16" s="161"/>
      <c r="H16" s="149">
        <f t="shared" si="4"/>
        <v>3.9401999999999999</v>
      </c>
      <c r="I16" s="64">
        <f t="shared" si="0"/>
        <v>3.94</v>
      </c>
      <c r="J16" s="69">
        <v>0.23880000000000001</v>
      </c>
      <c r="K16" s="66">
        <f t="shared" si="5"/>
        <v>3.9401999999999999</v>
      </c>
      <c r="L16" s="96">
        <f t="shared" si="2"/>
        <v>3.94</v>
      </c>
      <c r="M16" s="77"/>
      <c r="N16" s="45"/>
      <c r="O16" s="104">
        <f t="shared" si="3"/>
        <v>7.88</v>
      </c>
    </row>
    <row r="17" spans="1:15" ht="15">
      <c r="A17" s="32">
        <v>15</v>
      </c>
      <c r="B17" s="200"/>
      <c r="C17" s="185"/>
      <c r="D17" s="44">
        <v>7</v>
      </c>
      <c r="E17" s="43">
        <v>9.1999999999999998E-3</v>
      </c>
      <c r="F17" s="192"/>
      <c r="G17" s="162"/>
      <c r="H17" s="147">
        <f t="shared" si="4"/>
        <v>0.15179999999999999</v>
      </c>
      <c r="I17" s="64">
        <f t="shared" si="0"/>
        <v>0.15</v>
      </c>
      <c r="J17" s="68">
        <v>9.1999999999999998E-3</v>
      </c>
      <c r="K17" s="66">
        <f t="shared" si="5"/>
        <v>0.15179999999999999</v>
      </c>
      <c r="L17" s="96">
        <f t="shared" si="2"/>
        <v>0.15</v>
      </c>
      <c r="M17" s="77"/>
      <c r="N17" s="45"/>
      <c r="O17" s="104">
        <f>L17*2</f>
        <v>0.3</v>
      </c>
    </row>
    <row r="18" spans="1:15" ht="15">
      <c r="A18" s="14">
        <v>16</v>
      </c>
      <c r="B18" s="195" t="s">
        <v>102</v>
      </c>
      <c r="C18" s="181" t="s">
        <v>72</v>
      </c>
      <c r="D18" s="15" t="s">
        <v>11</v>
      </c>
      <c r="E18" s="20">
        <v>0.28870000000000001</v>
      </c>
      <c r="F18" s="175" t="s">
        <v>93</v>
      </c>
      <c r="G18" s="206">
        <v>0.03</v>
      </c>
      <c r="H18" s="148">
        <f t="shared" si="4"/>
        <v>4.7635500000000004</v>
      </c>
      <c r="I18" s="63">
        <f t="shared" si="0"/>
        <v>4.76</v>
      </c>
      <c r="J18" s="70">
        <v>0.28870000000000001</v>
      </c>
      <c r="K18" s="66">
        <f t="shared" si="5"/>
        <v>4.7635500000000004</v>
      </c>
      <c r="L18" s="96">
        <f t="shared" si="2"/>
        <v>4.76</v>
      </c>
      <c r="M18" s="77"/>
      <c r="N18" s="19"/>
      <c r="O18" s="104">
        <f>L18*2</f>
        <v>9.52</v>
      </c>
    </row>
    <row r="19" spans="1:15" ht="15">
      <c r="A19" s="14">
        <v>17</v>
      </c>
      <c r="B19" s="196"/>
      <c r="C19" s="182"/>
      <c r="D19" s="15" t="s">
        <v>15</v>
      </c>
      <c r="E19" s="18">
        <v>0.2142</v>
      </c>
      <c r="F19" s="189"/>
      <c r="G19" s="167"/>
      <c r="H19" s="148">
        <f>E19*10000*0.040267294</f>
        <v>86.252543748000008</v>
      </c>
      <c r="I19" s="63">
        <f t="shared" si="0"/>
        <v>86.25</v>
      </c>
      <c r="J19" s="75">
        <v>0.26450000000000001</v>
      </c>
      <c r="K19" s="85">
        <f>J19*10000*0.00165</f>
        <v>4.3642500000000002</v>
      </c>
      <c r="L19" s="97">
        <f t="shared" si="2"/>
        <v>4.3600000000000003</v>
      </c>
      <c r="M19" s="78">
        <v>1.4999999999999999E-2</v>
      </c>
      <c r="N19" s="19"/>
      <c r="O19" s="104">
        <f>L19*2</f>
        <v>8.7200000000000006</v>
      </c>
    </row>
    <row r="20" spans="1:15" ht="15">
      <c r="A20" s="14">
        <v>18</v>
      </c>
      <c r="B20" s="196"/>
      <c r="C20" s="182"/>
      <c r="D20" s="15" t="s">
        <v>16</v>
      </c>
      <c r="E20" s="18">
        <v>0.1149</v>
      </c>
      <c r="F20" s="189"/>
      <c r="G20" s="167"/>
      <c r="H20" s="148">
        <f>E20*10000*0.040267294</f>
        <v>46.267120806000001</v>
      </c>
      <c r="I20" s="63">
        <f t="shared" si="0"/>
        <v>46.27</v>
      </c>
      <c r="J20" s="75">
        <v>6.4600000000000005E-2</v>
      </c>
      <c r="K20" s="85">
        <f>SUM(I19:I20)-K19</f>
        <v>128.15575000000001</v>
      </c>
      <c r="L20" s="97">
        <f t="shared" si="2"/>
        <v>128.16</v>
      </c>
      <c r="M20" s="78">
        <v>0.01</v>
      </c>
      <c r="N20" s="19"/>
      <c r="O20" s="104">
        <f>L20*3</f>
        <v>384.48</v>
      </c>
    </row>
    <row r="21" spans="1:15" ht="15">
      <c r="A21" s="14">
        <v>19</v>
      </c>
      <c r="B21" s="196"/>
      <c r="C21" s="182"/>
      <c r="D21" s="15" t="s">
        <v>17</v>
      </c>
      <c r="E21" s="18">
        <v>5.6099999999999997E-2</v>
      </c>
      <c r="F21" s="189"/>
      <c r="G21" s="167"/>
      <c r="H21" s="146">
        <f>E21*10000*0.00165</f>
        <v>0.92564999999999997</v>
      </c>
      <c r="I21" s="63">
        <f t="shared" si="0"/>
        <v>0.93</v>
      </c>
      <c r="J21" s="69">
        <v>5.6099999999999997E-2</v>
      </c>
      <c r="K21" s="66">
        <f>J21*10000*0.00165</f>
        <v>0.92564999999999997</v>
      </c>
      <c r="L21" s="96">
        <f t="shared" si="2"/>
        <v>0.93</v>
      </c>
      <c r="M21" s="77"/>
      <c r="N21" s="19" t="s">
        <v>135</v>
      </c>
      <c r="O21" s="104">
        <f t="shared" ref="O21:O23" si="6">L21*2</f>
        <v>1.86</v>
      </c>
    </row>
    <row r="22" spans="1:15" ht="15">
      <c r="A22" s="14">
        <v>20</v>
      </c>
      <c r="B22" s="196"/>
      <c r="C22" s="182"/>
      <c r="D22" s="46">
        <v>82</v>
      </c>
      <c r="E22" s="47">
        <v>4.7800000000000002E-2</v>
      </c>
      <c r="F22" s="189"/>
      <c r="G22" s="167"/>
      <c r="H22" s="146">
        <f>E22*10000*0.00165</f>
        <v>0.78869999999999996</v>
      </c>
      <c r="I22" s="63">
        <f t="shared" si="0"/>
        <v>0.79</v>
      </c>
      <c r="J22" s="71">
        <v>4.7800000000000002E-2</v>
      </c>
      <c r="K22" s="66">
        <f>J22*10000*0.00165</f>
        <v>0.78869999999999996</v>
      </c>
      <c r="L22" s="96">
        <f t="shared" si="2"/>
        <v>0.79</v>
      </c>
      <c r="M22" s="77"/>
      <c r="N22" s="19" t="s">
        <v>131</v>
      </c>
      <c r="O22" s="104">
        <f t="shared" si="6"/>
        <v>1.58</v>
      </c>
    </row>
    <row r="23" spans="1:15" ht="15">
      <c r="A23" s="14">
        <v>21</v>
      </c>
      <c r="B23" s="196"/>
      <c r="C23" s="182"/>
      <c r="D23" s="15" t="s">
        <v>59</v>
      </c>
      <c r="E23" s="21">
        <v>1.2544</v>
      </c>
      <c r="F23" s="189"/>
      <c r="G23" s="167"/>
      <c r="H23" s="146">
        <f>E23*10000*0.00165</f>
        <v>20.697600000000001</v>
      </c>
      <c r="I23" s="63">
        <f t="shared" si="0"/>
        <v>20.7</v>
      </c>
      <c r="J23" s="67">
        <v>1.2544</v>
      </c>
      <c r="K23" s="66">
        <f>J23*10000*0.00165</f>
        <v>20.697600000000001</v>
      </c>
      <c r="L23" s="96">
        <f t="shared" si="2"/>
        <v>20.7</v>
      </c>
      <c r="M23" s="77"/>
      <c r="N23" s="19"/>
      <c r="O23" s="104">
        <f t="shared" si="6"/>
        <v>41.4</v>
      </c>
    </row>
    <row r="24" spans="1:15" ht="15">
      <c r="A24" s="14">
        <v>22</v>
      </c>
      <c r="B24" s="196"/>
      <c r="C24" s="182"/>
      <c r="D24" s="15" t="s">
        <v>67</v>
      </c>
      <c r="E24" s="24">
        <v>32.519199999999998</v>
      </c>
      <c r="F24" s="189"/>
      <c r="G24" s="167"/>
      <c r="H24" s="146">
        <f>E24*10000*0.00284746</f>
        <v>925.97121231999995</v>
      </c>
      <c r="I24" s="63">
        <v>925.98</v>
      </c>
      <c r="J24" s="81">
        <v>33.110799999999998</v>
      </c>
      <c r="K24" s="85">
        <f>J24*10000*0.00165</f>
        <v>546.32820000000004</v>
      </c>
      <c r="L24" s="97">
        <f>K24</f>
        <v>546.32820000000004</v>
      </c>
      <c r="M24" s="78">
        <v>1.4999999999999999E-2</v>
      </c>
      <c r="N24" s="19"/>
      <c r="O24" s="104">
        <f>L24*2</f>
        <v>1092.6564000000001</v>
      </c>
    </row>
    <row r="25" spans="1:15" ht="15">
      <c r="A25" s="14">
        <v>23</v>
      </c>
      <c r="B25" s="196"/>
      <c r="C25" s="182"/>
      <c r="D25" s="15" t="s">
        <v>68</v>
      </c>
      <c r="E25" s="24">
        <v>0.26050000000000001</v>
      </c>
      <c r="F25" s="189"/>
      <c r="G25" s="167"/>
      <c r="H25" s="146">
        <f>E25*10000*0.00284746</f>
        <v>7.4176333000000003</v>
      </c>
      <c r="I25" s="63">
        <f t="shared" ref="I25:I58" si="7">ROUND(H25,2)</f>
        <v>7.42</v>
      </c>
      <c r="J25" s="210">
        <v>0.20280000000000001</v>
      </c>
      <c r="K25" s="212">
        <f>SUM(I24:I26)-K24</f>
        <v>402.27179999999998</v>
      </c>
      <c r="L25" s="214">
        <f t="shared" ref="L25:L59" si="8">ROUND(K25,2)</f>
        <v>402.27</v>
      </c>
      <c r="M25" s="204">
        <v>0.01</v>
      </c>
      <c r="N25" s="19"/>
      <c r="O25" s="104">
        <v>0</v>
      </c>
    </row>
    <row r="26" spans="1:15" ht="15">
      <c r="A26" s="14">
        <v>24</v>
      </c>
      <c r="B26" s="197"/>
      <c r="C26" s="183"/>
      <c r="D26" s="15" t="s">
        <v>69</v>
      </c>
      <c r="E26" s="24">
        <v>0.53390000000000004</v>
      </c>
      <c r="F26" s="176"/>
      <c r="G26" s="168"/>
      <c r="H26" s="146">
        <f>E26*10000*0.00284746</f>
        <v>15.20258894</v>
      </c>
      <c r="I26" s="63">
        <f t="shared" si="7"/>
        <v>15.2</v>
      </c>
      <c r="J26" s="211"/>
      <c r="K26" s="213"/>
      <c r="L26" s="215"/>
      <c r="M26" s="205"/>
      <c r="N26" s="19"/>
      <c r="O26" s="104">
        <f>L25*3</f>
        <v>1206.81</v>
      </c>
    </row>
    <row r="27" spans="1:15" ht="15">
      <c r="A27" s="26">
        <v>25</v>
      </c>
      <c r="B27" s="201" t="s">
        <v>103</v>
      </c>
      <c r="C27" s="207" t="s">
        <v>75</v>
      </c>
      <c r="D27" s="9" t="s">
        <v>47</v>
      </c>
      <c r="E27" s="29">
        <v>2.0975999999999999</v>
      </c>
      <c r="F27" s="172">
        <v>1.5</v>
      </c>
      <c r="G27" s="163">
        <v>0.03</v>
      </c>
      <c r="H27" s="145">
        <f t="shared" ref="H27:H54" si="9">E27*10000*0.00165</f>
        <v>34.610399999999998</v>
      </c>
      <c r="I27" s="62">
        <f t="shared" si="7"/>
        <v>34.61</v>
      </c>
      <c r="J27" s="69">
        <v>2.0975999999999999</v>
      </c>
      <c r="K27" s="66">
        <f t="shared" ref="K27:K55" si="10">J27*10000*0.00165</f>
        <v>34.610399999999998</v>
      </c>
      <c r="L27" s="96">
        <f t="shared" si="8"/>
        <v>34.61</v>
      </c>
      <c r="M27" s="77"/>
      <c r="N27" s="59"/>
      <c r="O27" s="104">
        <f>L27*2</f>
        <v>69.22</v>
      </c>
    </row>
    <row r="28" spans="1:15" ht="15">
      <c r="A28" s="26">
        <v>26</v>
      </c>
      <c r="B28" s="202"/>
      <c r="C28" s="209"/>
      <c r="D28" s="9" t="s">
        <v>41</v>
      </c>
      <c r="E28" s="29">
        <v>0.72540000000000004</v>
      </c>
      <c r="F28" s="173"/>
      <c r="G28" s="164"/>
      <c r="H28" s="145">
        <f t="shared" si="9"/>
        <v>11.969099999999999</v>
      </c>
      <c r="I28" s="62">
        <f t="shared" si="7"/>
        <v>11.97</v>
      </c>
      <c r="J28" s="69">
        <v>0.72540000000000004</v>
      </c>
      <c r="K28" s="66">
        <f t="shared" si="10"/>
        <v>11.969099999999999</v>
      </c>
      <c r="L28" s="96">
        <f t="shared" si="8"/>
        <v>11.97</v>
      </c>
      <c r="M28" s="77"/>
      <c r="N28" s="59"/>
      <c r="O28" s="104">
        <f t="shared" ref="O28:O47" si="11">L28*2</f>
        <v>23.94</v>
      </c>
    </row>
    <row r="29" spans="1:15" ht="15">
      <c r="A29" s="26">
        <v>27</v>
      </c>
      <c r="B29" s="202"/>
      <c r="C29" s="209"/>
      <c r="D29" s="9" t="s">
        <v>42</v>
      </c>
      <c r="E29" s="29">
        <v>4.3167</v>
      </c>
      <c r="F29" s="173"/>
      <c r="G29" s="164"/>
      <c r="H29" s="145">
        <f t="shared" si="9"/>
        <v>71.225549999999998</v>
      </c>
      <c r="I29" s="62">
        <f t="shared" si="7"/>
        <v>71.23</v>
      </c>
      <c r="J29" s="69">
        <v>4.3167</v>
      </c>
      <c r="K29" s="66">
        <f t="shared" si="10"/>
        <v>71.225549999999998</v>
      </c>
      <c r="L29" s="96">
        <f t="shared" si="8"/>
        <v>71.23</v>
      </c>
      <c r="M29" s="77"/>
      <c r="N29" s="59"/>
      <c r="O29" s="104">
        <f t="shared" si="11"/>
        <v>142.46</v>
      </c>
    </row>
    <row r="30" spans="1:15" ht="15">
      <c r="A30" s="26">
        <v>28</v>
      </c>
      <c r="B30" s="202"/>
      <c r="C30" s="209"/>
      <c r="D30" s="9" t="s">
        <v>43</v>
      </c>
      <c r="E30" s="29">
        <v>1.4753000000000001</v>
      </c>
      <c r="F30" s="173"/>
      <c r="G30" s="164"/>
      <c r="H30" s="145">
        <f t="shared" si="9"/>
        <v>24.342449999999999</v>
      </c>
      <c r="I30" s="62">
        <f t="shared" si="7"/>
        <v>24.34</v>
      </c>
      <c r="J30" s="69">
        <v>1.4753000000000001</v>
      </c>
      <c r="K30" s="66">
        <f t="shared" si="10"/>
        <v>24.342449999999999</v>
      </c>
      <c r="L30" s="96">
        <f t="shared" si="8"/>
        <v>24.34</v>
      </c>
      <c r="M30" s="77"/>
      <c r="N30" s="59" t="s">
        <v>142</v>
      </c>
      <c r="O30" s="104">
        <f t="shared" si="11"/>
        <v>48.68</v>
      </c>
    </row>
    <row r="31" spans="1:15" ht="15">
      <c r="A31" s="26">
        <v>29</v>
      </c>
      <c r="B31" s="202"/>
      <c r="C31" s="209"/>
      <c r="D31" s="9" t="s">
        <v>44</v>
      </c>
      <c r="E31" s="29">
        <v>1.3854</v>
      </c>
      <c r="F31" s="173"/>
      <c r="G31" s="164"/>
      <c r="H31" s="145">
        <f t="shared" si="9"/>
        <v>22.859100000000002</v>
      </c>
      <c r="I31" s="62">
        <f t="shared" si="7"/>
        <v>22.86</v>
      </c>
      <c r="J31" s="69">
        <v>1.3854</v>
      </c>
      <c r="K31" s="66">
        <f t="shared" si="10"/>
        <v>22.859100000000002</v>
      </c>
      <c r="L31" s="96">
        <f t="shared" si="8"/>
        <v>22.86</v>
      </c>
      <c r="M31" s="77"/>
      <c r="N31" s="59" t="s">
        <v>139</v>
      </c>
      <c r="O31" s="104">
        <f t="shared" si="11"/>
        <v>45.72</v>
      </c>
    </row>
    <row r="32" spans="1:15" ht="15">
      <c r="A32" s="26">
        <v>30</v>
      </c>
      <c r="B32" s="202"/>
      <c r="C32" s="209"/>
      <c r="D32" s="9" t="s">
        <v>45</v>
      </c>
      <c r="E32" s="29">
        <v>6.4748999999999999</v>
      </c>
      <c r="F32" s="173"/>
      <c r="G32" s="164"/>
      <c r="H32" s="145">
        <f t="shared" si="9"/>
        <v>106.83584999999999</v>
      </c>
      <c r="I32" s="62">
        <f t="shared" si="7"/>
        <v>106.84</v>
      </c>
      <c r="J32" s="69">
        <v>6.4748999999999999</v>
      </c>
      <c r="K32" s="66">
        <f t="shared" si="10"/>
        <v>106.83584999999999</v>
      </c>
      <c r="L32" s="96">
        <f t="shared" si="8"/>
        <v>106.84</v>
      </c>
      <c r="M32" s="77"/>
      <c r="N32" s="59" t="s">
        <v>141</v>
      </c>
      <c r="O32" s="104">
        <f t="shared" si="11"/>
        <v>213.68</v>
      </c>
    </row>
    <row r="33" spans="1:15" ht="15">
      <c r="A33" s="26">
        <v>31</v>
      </c>
      <c r="B33" s="202"/>
      <c r="C33" s="209"/>
      <c r="D33" s="9" t="s">
        <v>46</v>
      </c>
      <c r="E33" s="29">
        <v>0.35199999999999998</v>
      </c>
      <c r="F33" s="173"/>
      <c r="G33" s="164"/>
      <c r="H33" s="145">
        <f t="shared" si="9"/>
        <v>5.8079999999999998</v>
      </c>
      <c r="I33" s="62">
        <f t="shared" si="7"/>
        <v>5.81</v>
      </c>
      <c r="J33" s="69">
        <v>0.35199999999999998</v>
      </c>
      <c r="K33" s="66">
        <f t="shared" si="10"/>
        <v>5.8079999999999998</v>
      </c>
      <c r="L33" s="96">
        <f t="shared" si="8"/>
        <v>5.81</v>
      </c>
      <c r="M33" s="77"/>
      <c r="N33" s="59" t="s">
        <v>131</v>
      </c>
      <c r="O33" s="104">
        <f t="shared" si="11"/>
        <v>11.62</v>
      </c>
    </row>
    <row r="34" spans="1:15" ht="15">
      <c r="A34" s="26">
        <v>32</v>
      </c>
      <c r="B34" s="202"/>
      <c r="C34" s="209"/>
      <c r="D34" s="9">
        <v>1255</v>
      </c>
      <c r="E34" s="28">
        <v>0.1172</v>
      </c>
      <c r="F34" s="173"/>
      <c r="G34" s="164"/>
      <c r="H34" s="145">
        <f t="shared" si="9"/>
        <v>1.9338</v>
      </c>
      <c r="I34" s="62">
        <f t="shared" si="7"/>
        <v>1.93</v>
      </c>
      <c r="J34" s="67">
        <v>0.1172</v>
      </c>
      <c r="K34" s="66">
        <f t="shared" si="10"/>
        <v>1.9338</v>
      </c>
      <c r="L34" s="96">
        <f t="shared" si="8"/>
        <v>1.93</v>
      </c>
      <c r="M34" s="77"/>
      <c r="N34" s="59" t="s">
        <v>140</v>
      </c>
      <c r="O34" s="104">
        <f t="shared" si="11"/>
        <v>3.86</v>
      </c>
    </row>
    <row r="35" spans="1:15" ht="15">
      <c r="A35" s="26">
        <v>33</v>
      </c>
      <c r="B35" s="202"/>
      <c r="C35" s="209"/>
      <c r="D35" s="30" t="s">
        <v>33</v>
      </c>
      <c r="E35" s="31">
        <v>0.1993</v>
      </c>
      <c r="F35" s="173"/>
      <c r="G35" s="164"/>
      <c r="H35" s="145">
        <f t="shared" si="9"/>
        <v>3.2884500000000001</v>
      </c>
      <c r="I35" s="62">
        <f t="shared" si="7"/>
        <v>3.29</v>
      </c>
      <c r="J35" s="72">
        <v>0.1993</v>
      </c>
      <c r="K35" s="66">
        <f t="shared" si="10"/>
        <v>3.2884500000000001</v>
      </c>
      <c r="L35" s="96">
        <f t="shared" si="8"/>
        <v>3.29</v>
      </c>
      <c r="M35" s="77"/>
      <c r="N35" s="59" t="s">
        <v>138</v>
      </c>
      <c r="O35" s="104">
        <f t="shared" si="11"/>
        <v>6.58</v>
      </c>
    </row>
    <row r="36" spans="1:15" ht="15">
      <c r="A36" s="26">
        <v>34</v>
      </c>
      <c r="B36" s="202"/>
      <c r="C36" s="209"/>
      <c r="D36" s="9" t="s">
        <v>57</v>
      </c>
      <c r="E36" s="13">
        <v>0.32590000000000002</v>
      </c>
      <c r="F36" s="173"/>
      <c r="G36" s="164"/>
      <c r="H36" s="150">
        <f t="shared" si="9"/>
        <v>5.3773500000000007</v>
      </c>
      <c r="I36" s="90">
        <f t="shared" si="7"/>
        <v>5.38</v>
      </c>
      <c r="J36" s="11">
        <v>0.32590000000000002</v>
      </c>
      <c r="K36" s="67">
        <f t="shared" si="10"/>
        <v>5.3773500000000007</v>
      </c>
      <c r="L36" s="96">
        <f t="shared" si="8"/>
        <v>5.38</v>
      </c>
      <c r="M36" s="77"/>
      <c r="N36" s="59" t="s">
        <v>136</v>
      </c>
      <c r="O36" s="104">
        <f t="shared" si="11"/>
        <v>10.76</v>
      </c>
    </row>
    <row r="37" spans="1:15" ht="15">
      <c r="A37" s="26">
        <v>35</v>
      </c>
      <c r="B37" s="202"/>
      <c r="C37" s="209"/>
      <c r="D37" s="9" t="s">
        <v>58</v>
      </c>
      <c r="E37" s="29">
        <v>0.27729999999999999</v>
      </c>
      <c r="F37" s="173"/>
      <c r="G37" s="164"/>
      <c r="H37" s="151">
        <f t="shared" si="9"/>
        <v>4.57545</v>
      </c>
      <c r="I37" s="62">
        <f t="shared" si="7"/>
        <v>4.58</v>
      </c>
      <c r="J37" s="69">
        <v>0.27729999999999999</v>
      </c>
      <c r="K37" s="66">
        <f t="shared" si="10"/>
        <v>4.57545</v>
      </c>
      <c r="L37" s="96">
        <f t="shared" si="8"/>
        <v>4.58</v>
      </c>
      <c r="M37" s="77"/>
      <c r="N37" s="59" t="s">
        <v>137</v>
      </c>
      <c r="O37" s="104">
        <f t="shared" si="11"/>
        <v>9.16</v>
      </c>
    </row>
    <row r="38" spans="1:15" ht="15">
      <c r="A38" s="26">
        <v>36</v>
      </c>
      <c r="B38" s="202"/>
      <c r="C38" s="209"/>
      <c r="D38" s="9" t="s">
        <v>60</v>
      </c>
      <c r="E38" s="29">
        <f>132.1871-0.5072</f>
        <v>131.67989999999998</v>
      </c>
      <c r="F38" s="173"/>
      <c r="G38" s="164"/>
      <c r="H38" s="151">
        <f t="shared" si="9"/>
        <v>2172.7183499999996</v>
      </c>
      <c r="I38" s="62">
        <f>ROUND(H38,2)</f>
        <v>2172.7199999999998</v>
      </c>
      <c r="J38" s="69">
        <f>132.1871-0.5072</f>
        <v>131.67989999999998</v>
      </c>
      <c r="K38" s="66">
        <f>J38*10000*0.00165</f>
        <v>2172.7183499999996</v>
      </c>
      <c r="L38" s="96">
        <f>ROUND(K38,2)</f>
        <v>2172.7199999999998</v>
      </c>
      <c r="M38" s="77"/>
      <c r="N38" s="59"/>
      <c r="O38" s="104">
        <f>L38*2</f>
        <v>4345.4399999999996</v>
      </c>
    </row>
    <row r="39" spans="1:15" ht="15">
      <c r="A39" s="26">
        <v>37</v>
      </c>
      <c r="B39" s="203"/>
      <c r="C39" s="208"/>
      <c r="D39" s="9" t="s">
        <v>143</v>
      </c>
      <c r="E39" s="29">
        <v>1.2430000000000001</v>
      </c>
      <c r="F39" s="174"/>
      <c r="G39" s="165"/>
      <c r="H39" s="151">
        <f t="shared" si="9"/>
        <v>20.509500000000003</v>
      </c>
      <c r="I39" s="62">
        <f>ROUND(H39,2)</f>
        <v>20.51</v>
      </c>
      <c r="J39" s="69">
        <v>1.2430000000000001</v>
      </c>
      <c r="K39" s="66"/>
      <c r="L39" s="96">
        <v>20.51</v>
      </c>
      <c r="M39" s="77"/>
      <c r="N39" s="59" t="s">
        <v>144</v>
      </c>
      <c r="O39" s="104">
        <f>L39*2</f>
        <v>41.02</v>
      </c>
    </row>
    <row r="40" spans="1:15" ht="15">
      <c r="A40" s="14">
        <v>38</v>
      </c>
      <c r="B40" s="195" t="s">
        <v>104</v>
      </c>
      <c r="C40" s="181" t="s">
        <v>78</v>
      </c>
      <c r="D40" s="15" t="s">
        <v>37</v>
      </c>
      <c r="E40" s="20">
        <v>4.1589999999999998</v>
      </c>
      <c r="F40" s="175">
        <v>1.5</v>
      </c>
      <c r="G40" s="166">
        <v>0.03</v>
      </c>
      <c r="H40" s="148">
        <f t="shared" si="9"/>
        <v>68.623499999999993</v>
      </c>
      <c r="I40" s="63">
        <f t="shared" si="7"/>
        <v>68.62</v>
      </c>
      <c r="J40" s="70">
        <v>4.1589999999999998</v>
      </c>
      <c r="K40" s="66">
        <f t="shared" si="10"/>
        <v>68.623499999999993</v>
      </c>
      <c r="L40" s="96">
        <f t="shared" si="8"/>
        <v>68.62</v>
      </c>
      <c r="M40" s="77"/>
      <c r="N40" s="19"/>
      <c r="O40" s="104">
        <f t="shared" si="11"/>
        <v>137.24</v>
      </c>
    </row>
    <row r="41" spans="1:15" ht="15">
      <c r="A41" s="14">
        <v>39</v>
      </c>
      <c r="B41" s="196"/>
      <c r="C41" s="182"/>
      <c r="D41" s="15" t="s">
        <v>39</v>
      </c>
      <c r="E41" s="20">
        <v>1.9361999999999999</v>
      </c>
      <c r="F41" s="189"/>
      <c r="G41" s="167"/>
      <c r="H41" s="148">
        <f t="shared" si="9"/>
        <v>31.947299999999998</v>
      </c>
      <c r="I41" s="63">
        <f t="shared" si="7"/>
        <v>31.95</v>
      </c>
      <c r="J41" s="70">
        <v>1.9361999999999999</v>
      </c>
      <c r="K41" s="66">
        <f t="shared" si="10"/>
        <v>31.947299999999998</v>
      </c>
      <c r="L41" s="96">
        <f t="shared" si="8"/>
        <v>31.95</v>
      </c>
      <c r="M41" s="77"/>
      <c r="N41" s="19" t="s">
        <v>142</v>
      </c>
      <c r="O41" s="104">
        <f t="shared" si="11"/>
        <v>63.9</v>
      </c>
    </row>
    <row r="42" spans="1:15" ht="15">
      <c r="A42" s="14">
        <v>40</v>
      </c>
      <c r="B42" s="196"/>
      <c r="C42" s="182"/>
      <c r="D42" s="15" t="s">
        <v>40</v>
      </c>
      <c r="E42" s="20">
        <v>0.84260000000000002</v>
      </c>
      <c r="F42" s="189"/>
      <c r="G42" s="167"/>
      <c r="H42" s="148">
        <f t="shared" si="9"/>
        <v>13.902900000000001</v>
      </c>
      <c r="I42" s="63">
        <f t="shared" si="7"/>
        <v>13.9</v>
      </c>
      <c r="J42" s="70">
        <v>0.84260000000000002</v>
      </c>
      <c r="K42" s="66">
        <f t="shared" si="10"/>
        <v>13.902900000000001</v>
      </c>
      <c r="L42" s="96">
        <f t="shared" si="8"/>
        <v>13.9</v>
      </c>
      <c r="M42" s="77"/>
      <c r="N42" s="19" t="s">
        <v>139</v>
      </c>
      <c r="O42" s="104">
        <f t="shared" si="11"/>
        <v>27.8</v>
      </c>
    </row>
    <row r="43" spans="1:15" ht="15">
      <c r="A43" s="14">
        <v>41</v>
      </c>
      <c r="B43" s="196"/>
      <c r="C43" s="182"/>
      <c r="D43" s="15" t="s">
        <v>5</v>
      </c>
      <c r="E43" s="21">
        <v>0.1153</v>
      </c>
      <c r="F43" s="189"/>
      <c r="G43" s="167"/>
      <c r="H43" s="146">
        <f t="shared" si="9"/>
        <v>1.90245</v>
      </c>
      <c r="I43" s="63">
        <f t="shared" si="7"/>
        <v>1.9</v>
      </c>
      <c r="J43" s="67">
        <v>0.1153</v>
      </c>
      <c r="K43" s="66">
        <f t="shared" si="10"/>
        <v>1.90245</v>
      </c>
      <c r="L43" s="96">
        <f t="shared" si="8"/>
        <v>1.9</v>
      </c>
      <c r="M43" s="77"/>
      <c r="N43" s="19" t="s">
        <v>123</v>
      </c>
      <c r="O43" s="104">
        <f t="shared" si="11"/>
        <v>3.8</v>
      </c>
    </row>
    <row r="44" spans="1:15" ht="15">
      <c r="A44" s="14">
        <v>42</v>
      </c>
      <c r="B44" s="196"/>
      <c r="C44" s="182"/>
      <c r="D44" s="15" t="s">
        <v>53</v>
      </c>
      <c r="E44" s="21">
        <v>0.25729999999999997</v>
      </c>
      <c r="F44" s="189"/>
      <c r="G44" s="167"/>
      <c r="H44" s="146">
        <f t="shared" si="9"/>
        <v>4.2454499999999991</v>
      </c>
      <c r="I44" s="63">
        <f t="shared" si="7"/>
        <v>4.25</v>
      </c>
      <c r="J44" s="67">
        <v>0.25729999999999997</v>
      </c>
      <c r="K44" s="66">
        <f t="shared" si="10"/>
        <v>4.2454499999999991</v>
      </c>
      <c r="L44" s="96">
        <f t="shared" si="8"/>
        <v>4.25</v>
      </c>
      <c r="M44" s="77"/>
      <c r="N44" s="19" t="s">
        <v>124</v>
      </c>
      <c r="O44" s="104">
        <f t="shared" si="11"/>
        <v>8.5</v>
      </c>
    </row>
    <row r="45" spans="1:15" ht="15">
      <c r="A45" s="14">
        <v>43</v>
      </c>
      <c r="B45" s="196"/>
      <c r="C45" s="182"/>
      <c r="D45" s="15" t="s">
        <v>54</v>
      </c>
      <c r="E45" s="21">
        <v>0.37109999999999999</v>
      </c>
      <c r="F45" s="189"/>
      <c r="G45" s="167"/>
      <c r="H45" s="146">
        <f t="shared" si="9"/>
        <v>6.1231499999999999</v>
      </c>
      <c r="I45" s="63">
        <f t="shared" si="7"/>
        <v>6.12</v>
      </c>
      <c r="J45" s="67">
        <v>0.37109999999999999</v>
      </c>
      <c r="K45" s="66">
        <f t="shared" si="10"/>
        <v>6.1231499999999999</v>
      </c>
      <c r="L45" s="96">
        <f t="shared" si="8"/>
        <v>6.12</v>
      </c>
      <c r="M45" s="77"/>
      <c r="N45" s="19" t="s">
        <v>131</v>
      </c>
      <c r="O45" s="104">
        <f t="shared" si="11"/>
        <v>12.24</v>
      </c>
    </row>
    <row r="46" spans="1:15" ht="15">
      <c r="A46" s="14">
        <v>44</v>
      </c>
      <c r="B46" s="196"/>
      <c r="C46" s="182"/>
      <c r="D46" s="22" t="s">
        <v>55</v>
      </c>
      <c r="E46" s="23">
        <v>0.78339999999999999</v>
      </c>
      <c r="F46" s="189"/>
      <c r="G46" s="167"/>
      <c r="H46" s="146">
        <f t="shared" si="9"/>
        <v>12.9261</v>
      </c>
      <c r="I46" s="63">
        <f t="shared" si="7"/>
        <v>12.93</v>
      </c>
      <c r="J46" s="72">
        <v>0.78339999999999999</v>
      </c>
      <c r="K46" s="66">
        <f t="shared" si="10"/>
        <v>12.9261</v>
      </c>
      <c r="L46" s="96">
        <f t="shared" si="8"/>
        <v>12.93</v>
      </c>
      <c r="M46" s="77"/>
      <c r="N46" s="19"/>
      <c r="O46" s="104">
        <f t="shared" si="11"/>
        <v>25.86</v>
      </c>
    </row>
    <row r="47" spans="1:15" ht="15">
      <c r="A47" s="14">
        <v>45</v>
      </c>
      <c r="B47" s="197"/>
      <c r="C47" s="183"/>
      <c r="D47" s="15" t="s">
        <v>56</v>
      </c>
      <c r="E47" s="24">
        <v>58.6539</v>
      </c>
      <c r="F47" s="176"/>
      <c r="G47" s="168"/>
      <c r="H47" s="146">
        <f t="shared" si="9"/>
        <v>967.78935000000001</v>
      </c>
      <c r="I47" s="63">
        <f t="shared" si="7"/>
        <v>967.79</v>
      </c>
      <c r="J47" s="11">
        <v>58.6539</v>
      </c>
      <c r="K47" s="66">
        <f t="shared" si="10"/>
        <v>967.78935000000001</v>
      </c>
      <c r="L47" s="96">
        <f t="shared" si="8"/>
        <v>967.79</v>
      </c>
      <c r="M47" s="77"/>
      <c r="N47" s="19"/>
      <c r="O47" s="104">
        <f t="shared" si="11"/>
        <v>1935.58</v>
      </c>
    </row>
    <row r="48" spans="1:15" ht="15">
      <c r="A48" s="32">
        <v>46</v>
      </c>
      <c r="B48" s="198" t="s">
        <v>105</v>
      </c>
      <c r="C48" s="184" t="s">
        <v>76</v>
      </c>
      <c r="D48" s="33">
        <v>66</v>
      </c>
      <c r="E48" s="48">
        <v>0.17399999999999999</v>
      </c>
      <c r="F48" s="190">
        <v>1.5</v>
      </c>
      <c r="G48" s="171">
        <v>0.03</v>
      </c>
      <c r="H48" s="149">
        <f t="shared" si="9"/>
        <v>2.8709999999999996</v>
      </c>
      <c r="I48" s="64">
        <f t="shared" si="7"/>
        <v>2.87</v>
      </c>
      <c r="J48" s="67">
        <v>0.17399999999999999</v>
      </c>
      <c r="K48" s="66">
        <f t="shared" si="10"/>
        <v>2.8709999999999996</v>
      </c>
      <c r="L48" s="96">
        <f t="shared" si="8"/>
        <v>2.87</v>
      </c>
      <c r="M48" s="77"/>
      <c r="N48" s="45"/>
      <c r="O48" s="104">
        <f t="shared" ref="O48:O51" si="12">L48*2</f>
        <v>5.74</v>
      </c>
    </row>
    <row r="49" spans="1:15" ht="15">
      <c r="A49" s="32">
        <v>47</v>
      </c>
      <c r="B49" s="199"/>
      <c r="C49" s="186"/>
      <c r="D49" s="33" t="s">
        <v>4</v>
      </c>
      <c r="E49" s="48">
        <v>0.224</v>
      </c>
      <c r="F49" s="191"/>
      <c r="G49" s="161"/>
      <c r="H49" s="149">
        <f t="shared" si="9"/>
        <v>3.6960000000000002</v>
      </c>
      <c r="I49" s="64">
        <f t="shared" si="7"/>
        <v>3.7</v>
      </c>
      <c r="J49" s="67">
        <v>0.224</v>
      </c>
      <c r="K49" s="66">
        <f t="shared" si="10"/>
        <v>3.6960000000000002</v>
      </c>
      <c r="L49" s="96">
        <f t="shared" si="8"/>
        <v>3.7</v>
      </c>
      <c r="M49" s="77"/>
      <c r="N49" s="45"/>
      <c r="O49" s="104">
        <f t="shared" si="12"/>
        <v>7.4</v>
      </c>
    </row>
    <row r="50" spans="1:15" ht="15">
      <c r="A50" s="32">
        <v>48</v>
      </c>
      <c r="B50" s="199"/>
      <c r="C50" s="186"/>
      <c r="D50" s="33" t="s">
        <v>51</v>
      </c>
      <c r="E50" s="36">
        <v>9.7600000000000006E-2</v>
      </c>
      <c r="F50" s="191"/>
      <c r="G50" s="161"/>
      <c r="H50" s="149">
        <f t="shared" si="9"/>
        <v>1.6104000000000003</v>
      </c>
      <c r="I50" s="64">
        <f t="shared" si="7"/>
        <v>1.61</v>
      </c>
      <c r="J50" s="11">
        <v>9.7600000000000006E-2</v>
      </c>
      <c r="K50" s="66">
        <f t="shared" si="10"/>
        <v>1.6104000000000003</v>
      </c>
      <c r="L50" s="96">
        <f t="shared" si="8"/>
        <v>1.61</v>
      </c>
      <c r="M50" s="77"/>
      <c r="N50" s="45" t="s">
        <v>119</v>
      </c>
      <c r="O50" s="104">
        <f t="shared" si="12"/>
        <v>3.22</v>
      </c>
    </row>
    <row r="51" spans="1:15" ht="15">
      <c r="A51" s="32">
        <v>49</v>
      </c>
      <c r="B51" s="199"/>
      <c r="C51" s="186"/>
      <c r="D51" s="33" t="s">
        <v>52</v>
      </c>
      <c r="E51" s="36">
        <v>39.8598</v>
      </c>
      <c r="F51" s="191"/>
      <c r="G51" s="161"/>
      <c r="H51" s="149">
        <f t="shared" si="9"/>
        <v>657.68669999999997</v>
      </c>
      <c r="I51" s="64">
        <f t="shared" si="7"/>
        <v>657.69</v>
      </c>
      <c r="J51" s="11">
        <v>39.8598</v>
      </c>
      <c r="K51" s="66">
        <f t="shared" si="10"/>
        <v>657.68669999999997</v>
      </c>
      <c r="L51" s="96">
        <f t="shared" si="8"/>
        <v>657.69</v>
      </c>
      <c r="M51" s="77"/>
      <c r="N51" s="45"/>
      <c r="O51" s="104">
        <f t="shared" si="12"/>
        <v>1315.38</v>
      </c>
    </row>
    <row r="52" spans="1:15" ht="15">
      <c r="A52" s="32">
        <v>50</v>
      </c>
      <c r="B52" s="200"/>
      <c r="C52" s="185"/>
      <c r="D52" s="33" t="s">
        <v>70</v>
      </c>
      <c r="E52" s="36">
        <v>12.4992</v>
      </c>
      <c r="F52" s="192"/>
      <c r="G52" s="162"/>
      <c r="H52" s="149">
        <f t="shared" si="9"/>
        <v>206.23679999999999</v>
      </c>
      <c r="I52" s="64">
        <f t="shared" si="7"/>
        <v>206.24</v>
      </c>
      <c r="J52" s="11">
        <v>12.4992</v>
      </c>
      <c r="K52" s="66">
        <f t="shared" si="10"/>
        <v>206.23679999999999</v>
      </c>
      <c r="L52" s="96">
        <f t="shared" si="8"/>
        <v>206.24</v>
      </c>
      <c r="M52" s="77"/>
      <c r="N52" s="45"/>
      <c r="O52" s="104">
        <f>L52*2</f>
        <v>412.48</v>
      </c>
    </row>
    <row r="53" spans="1:15" ht="15">
      <c r="A53" s="14">
        <v>51</v>
      </c>
      <c r="B53" s="195" t="s">
        <v>106</v>
      </c>
      <c r="C53" s="181" t="s">
        <v>74</v>
      </c>
      <c r="D53" s="15" t="s">
        <v>6</v>
      </c>
      <c r="E53" s="21">
        <v>5.2984999999999998</v>
      </c>
      <c r="F53" s="175">
        <v>1.5</v>
      </c>
      <c r="G53" s="166">
        <v>0.03</v>
      </c>
      <c r="H53" s="146">
        <f t="shared" si="9"/>
        <v>87.425250000000005</v>
      </c>
      <c r="I53" s="63">
        <f t="shared" si="7"/>
        <v>87.43</v>
      </c>
      <c r="J53" s="67">
        <v>5.2984999999999998</v>
      </c>
      <c r="K53" s="66">
        <f t="shared" si="10"/>
        <v>87.425250000000005</v>
      </c>
      <c r="L53" s="96">
        <f t="shared" si="8"/>
        <v>87.43</v>
      </c>
      <c r="M53" s="77"/>
      <c r="N53" s="19"/>
      <c r="O53" s="104">
        <f t="shared" ref="O53:O54" si="13">L53*2</f>
        <v>174.86</v>
      </c>
    </row>
    <row r="54" spans="1:15" ht="15">
      <c r="A54" s="14">
        <v>52</v>
      </c>
      <c r="B54" s="197"/>
      <c r="C54" s="183"/>
      <c r="D54" s="15" t="s">
        <v>8</v>
      </c>
      <c r="E54" s="21">
        <v>0.38669999999999999</v>
      </c>
      <c r="F54" s="176"/>
      <c r="G54" s="168"/>
      <c r="H54" s="146">
        <f t="shared" si="9"/>
        <v>6.3805500000000004</v>
      </c>
      <c r="I54" s="63">
        <f t="shared" si="7"/>
        <v>6.38</v>
      </c>
      <c r="J54" s="67">
        <v>0.38669999999999999</v>
      </c>
      <c r="K54" s="66">
        <f t="shared" si="10"/>
        <v>6.3805500000000004</v>
      </c>
      <c r="L54" s="96">
        <f t="shared" si="8"/>
        <v>6.38</v>
      </c>
      <c r="M54" s="77"/>
      <c r="N54" s="19" t="s">
        <v>120</v>
      </c>
      <c r="O54" s="104">
        <f t="shared" si="13"/>
        <v>12.76</v>
      </c>
    </row>
    <row r="55" spans="1:15" ht="15">
      <c r="A55" s="32">
        <v>53</v>
      </c>
      <c r="B55" s="52" t="s">
        <v>107</v>
      </c>
      <c r="C55" s="35" t="s">
        <v>77</v>
      </c>
      <c r="D55" s="33" t="s">
        <v>9</v>
      </c>
      <c r="E55" s="48">
        <v>2.5604</v>
      </c>
      <c r="F55" s="57">
        <v>1.5</v>
      </c>
      <c r="G55" s="159">
        <v>0.03</v>
      </c>
      <c r="H55" s="149">
        <f>H83*10000*0.00165</f>
        <v>58.996575</v>
      </c>
      <c r="I55" s="64">
        <f t="shared" si="7"/>
        <v>59</v>
      </c>
      <c r="J55" s="67">
        <v>2.5604</v>
      </c>
      <c r="K55" s="66">
        <f t="shared" si="10"/>
        <v>42.246600000000001</v>
      </c>
      <c r="L55" s="96">
        <f t="shared" si="8"/>
        <v>42.25</v>
      </c>
      <c r="M55" s="77"/>
      <c r="N55" s="45" t="s">
        <v>125</v>
      </c>
      <c r="O55" s="104">
        <f>I55*2</f>
        <v>118</v>
      </c>
    </row>
    <row r="56" spans="1:15" ht="15">
      <c r="A56" s="14">
        <v>54</v>
      </c>
      <c r="B56" s="51" t="s">
        <v>108</v>
      </c>
      <c r="C56" s="17" t="s">
        <v>73</v>
      </c>
      <c r="D56" s="15" t="s">
        <v>7</v>
      </c>
      <c r="E56" s="21">
        <v>3.5173999999999999</v>
      </c>
      <c r="F56" s="58" t="s">
        <v>91</v>
      </c>
      <c r="G56" s="158">
        <v>0.03</v>
      </c>
      <c r="H56" s="148">
        <v>6746.37</v>
      </c>
      <c r="I56" s="63">
        <f t="shared" si="7"/>
        <v>6746.37</v>
      </c>
      <c r="J56" s="108">
        <v>3.5173999999999999</v>
      </c>
      <c r="K56" s="84">
        <v>6746.38</v>
      </c>
      <c r="L56" s="97">
        <f t="shared" si="8"/>
        <v>6746.38</v>
      </c>
      <c r="M56" s="78">
        <v>0.01</v>
      </c>
      <c r="N56" s="19" t="s">
        <v>128</v>
      </c>
      <c r="O56" s="105">
        <f>L56*3</f>
        <v>20239.14</v>
      </c>
    </row>
    <row r="57" spans="1:15" ht="15">
      <c r="A57" s="26">
        <v>55</v>
      </c>
      <c r="B57" s="201" t="s">
        <v>109</v>
      </c>
      <c r="C57" s="207" t="s">
        <v>81</v>
      </c>
      <c r="D57" s="9" t="s">
        <v>13</v>
      </c>
      <c r="E57" s="28">
        <v>0.52459999999999996</v>
      </c>
      <c r="F57" s="172">
        <v>1.5</v>
      </c>
      <c r="G57" s="169">
        <v>0.03</v>
      </c>
      <c r="H57" s="145">
        <f>E57*10000*0.00165</f>
        <v>8.6559000000000008</v>
      </c>
      <c r="I57" s="62">
        <f t="shared" si="7"/>
        <v>8.66</v>
      </c>
      <c r="J57" s="67">
        <v>0.52459999999999996</v>
      </c>
      <c r="K57" s="66">
        <f t="shared" ref="K57:K70" si="14">J57*10000*0.00165</f>
        <v>8.6559000000000008</v>
      </c>
      <c r="L57" s="96">
        <f t="shared" si="8"/>
        <v>8.66</v>
      </c>
      <c r="M57" s="77"/>
      <c r="N57" s="59"/>
      <c r="O57" s="104">
        <f>L57*2</f>
        <v>17.32</v>
      </c>
    </row>
    <row r="58" spans="1:15" ht="15">
      <c r="A58" s="26">
        <v>56</v>
      </c>
      <c r="B58" s="203"/>
      <c r="C58" s="208"/>
      <c r="D58" s="9" t="s">
        <v>14</v>
      </c>
      <c r="E58" s="28">
        <v>0.42299999999999999</v>
      </c>
      <c r="F58" s="174"/>
      <c r="G58" s="170"/>
      <c r="H58" s="145">
        <f>E58*10000*0.00165</f>
        <v>6.9794999999999998</v>
      </c>
      <c r="I58" s="62">
        <f t="shared" si="7"/>
        <v>6.98</v>
      </c>
      <c r="J58" s="67">
        <v>0.42299999999999999</v>
      </c>
      <c r="K58" s="66">
        <f t="shared" si="14"/>
        <v>6.9794999999999998</v>
      </c>
      <c r="L58" s="96">
        <f t="shared" si="8"/>
        <v>6.98</v>
      </c>
      <c r="M58" s="77"/>
      <c r="N58" s="59" t="s">
        <v>119</v>
      </c>
      <c r="O58" s="104">
        <f>L58*2</f>
        <v>13.96</v>
      </c>
    </row>
    <row r="59" spans="1:15" ht="15">
      <c r="A59" s="14">
        <v>57</v>
      </c>
      <c r="B59" s="195" t="s">
        <v>110</v>
      </c>
      <c r="C59" s="181" t="s">
        <v>80</v>
      </c>
      <c r="D59" s="25" t="s">
        <v>10</v>
      </c>
      <c r="E59" s="18">
        <v>22.6111</v>
      </c>
      <c r="F59" s="175" t="s">
        <v>92</v>
      </c>
      <c r="G59" s="166">
        <v>0.03</v>
      </c>
      <c r="H59" s="148">
        <f>E59*10000*0.01760876</f>
        <v>3981.5343323600005</v>
      </c>
      <c r="I59" s="63">
        <v>3981.54</v>
      </c>
      <c r="J59" s="74">
        <v>22.6111</v>
      </c>
      <c r="K59" s="84">
        <f t="shared" si="14"/>
        <v>373.08314999999999</v>
      </c>
      <c r="L59" s="97">
        <f t="shared" si="8"/>
        <v>373.08</v>
      </c>
      <c r="M59" s="78">
        <v>1.4999999999999999E-2</v>
      </c>
      <c r="N59" s="60"/>
      <c r="O59" s="104">
        <f t="shared" ref="O59:O61" si="15">L59*2</f>
        <v>746.16</v>
      </c>
    </row>
    <row r="60" spans="1:15" ht="15">
      <c r="A60" s="14">
        <v>58</v>
      </c>
      <c r="B60" s="196"/>
      <c r="C60" s="182"/>
      <c r="D60" s="15" t="s">
        <v>12</v>
      </c>
      <c r="E60" s="20">
        <v>8.2736000000000001</v>
      </c>
      <c r="F60" s="189"/>
      <c r="G60" s="167"/>
      <c r="H60" s="148">
        <f>E60*10000*0.00165</f>
        <v>136.51439999999999</v>
      </c>
      <c r="I60" s="63">
        <f>ROUND(H60,2)</f>
        <v>136.51</v>
      </c>
      <c r="J60" s="70">
        <v>8.2736000000000001</v>
      </c>
      <c r="K60" s="66">
        <f t="shared" si="14"/>
        <v>136.51439999999999</v>
      </c>
      <c r="L60" s="96">
        <f>ROUND(K60,2)</f>
        <v>136.51</v>
      </c>
      <c r="M60" s="77"/>
      <c r="N60" s="60" t="s">
        <v>118</v>
      </c>
      <c r="O60" s="104">
        <f t="shared" si="15"/>
        <v>273.02</v>
      </c>
    </row>
    <row r="61" spans="1:15" ht="15">
      <c r="A61" s="14">
        <v>59</v>
      </c>
      <c r="B61" s="197"/>
      <c r="C61" s="183"/>
      <c r="D61" s="15" t="s">
        <v>66</v>
      </c>
      <c r="E61" s="24">
        <v>16.7349</v>
      </c>
      <c r="F61" s="176"/>
      <c r="G61" s="168"/>
      <c r="H61" s="146">
        <f>E61*10000*0.00165</f>
        <v>276.12585000000001</v>
      </c>
      <c r="I61" s="63">
        <f>ROUND(H61,2)</f>
        <v>276.13</v>
      </c>
      <c r="J61" s="11">
        <v>16.7349</v>
      </c>
      <c r="K61" s="66">
        <f t="shared" si="14"/>
        <v>276.12585000000001</v>
      </c>
      <c r="L61" s="96">
        <f>ROUND(K61,2)</f>
        <v>276.13</v>
      </c>
      <c r="M61" s="77"/>
      <c r="N61" s="60"/>
      <c r="O61" s="104">
        <f t="shared" si="15"/>
        <v>552.26</v>
      </c>
    </row>
    <row r="62" spans="1:15" ht="15" hidden="1">
      <c r="A62" s="26">
        <v>60</v>
      </c>
      <c r="B62" s="201" t="s">
        <v>111</v>
      </c>
      <c r="C62" s="207" t="s">
        <v>88</v>
      </c>
      <c r="D62" s="6" t="s">
        <v>62</v>
      </c>
      <c r="E62" s="7">
        <v>0.23669999999999999</v>
      </c>
      <c r="F62" s="178" t="s">
        <v>94</v>
      </c>
      <c r="G62" s="169">
        <v>0.03</v>
      </c>
      <c r="H62" s="152">
        <f>E62*10000*0.00165</f>
        <v>3.9055499999999999</v>
      </c>
      <c r="I62" s="62">
        <v>2153.73</v>
      </c>
      <c r="J62" s="68">
        <v>0.23669999999999999</v>
      </c>
      <c r="K62" s="66">
        <f t="shared" si="14"/>
        <v>3.9055499999999999</v>
      </c>
      <c r="L62" s="96">
        <v>2153.73</v>
      </c>
      <c r="M62" s="77"/>
      <c r="N62" s="59"/>
      <c r="O62" s="104">
        <f t="shared" ref="O62:O63" si="16">L62</f>
        <v>2153.73</v>
      </c>
    </row>
    <row r="63" spans="1:15" ht="15" hidden="1">
      <c r="A63" s="26">
        <v>61</v>
      </c>
      <c r="B63" s="202"/>
      <c r="C63" s="209"/>
      <c r="D63" s="6" t="s">
        <v>63</v>
      </c>
      <c r="E63" s="7">
        <v>1.46E-2</v>
      </c>
      <c r="F63" s="179"/>
      <c r="G63" s="177"/>
      <c r="H63" s="152">
        <f>E63*10000*0.00165</f>
        <v>0.2409</v>
      </c>
      <c r="I63" s="62">
        <v>132.85</v>
      </c>
      <c r="J63" s="68">
        <v>1.46E-2</v>
      </c>
      <c r="K63" s="66">
        <f t="shared" si="14"/>
        <v>0.2409</v>
      </c>
      <c r="L63" s="96">
        <v>132.85</v>
      </c>
      <c r="M63" s="77"/>
      <c r="N63" s="59" t="s">
        <v>130</v>
      </c>
      <c r="O63" s="104">
        <f t="shared" si="16"/>
        <v>132.85</v>
      </c>
    </row>
    <row r="64" spans="1:15" ht="15" hidden="1">
      <c r="A64" s="26">
        <v>62</v>
      </c>
      <c r="B64" s="203"/>
      <c r="C64" s="208"/>
      <c r="D64" s="6" t="s">
        <v>65</v>
      </c>
      <c r="E64" s="7">
        <v>6.3899999999999998E-2</v>
      </c>
      <c r="F64" s="180"/>
      <c r="G64" s="170"/>
      <c r="H64" s="152">
        <f>E64*10000*0.00165</f>
        <v>1.0543499999999999</v>
      </c>
      <c r="I64" s="62">
        <v>581.42999999999995</v>
      </c>
      <c r="J64" s="68">
        <v>6.3899999999999998E-2</v>
      </c>
      <c r="K64" s="66">
        <f t="shared" si="14"/>
        <v>1.0543499999999999</v>
      </c>
      <c r="L64" s="96">
        <v>581.42999999999995</v>
      </c>
      <c r="M64" s="77"/>
      <c r="N64" s="59" t="s">
        <v>131</v>
      </c>
      <c r="O64" s="104">
        <f>L64</f>
        <v>581.42999999999995</v>
      </c>
    </row>
    <row r="65" spans="1:15" ht="15">
      <c r="A65" s="26">
        <v>60</v>
      </c>
      <c r="B65" s="201" t="s">
        <v>112</v>
      </c>
      <c r="C65" s="207" t="s">
        <v>85</v>
      </c>
      <c r="D65" s="9" t="s">
        <v>31</v>
      </c>
      <c r="E65" s="29">
        <v>5.4199999999999998E-2</v>
      </c>
      <c r="F65" s="172" t="s">
        <v>92</v>
      </c>
      <c r="G65" s="169">
        <v>0.03</v>
      </c>
      <c r="H65" s="153">
        <f>E65*10000*0.0176086761</f>
        <v>9.5439024462000006</v>
      </c>
      <c r="I65" s="62">
        <f t="shared" ref="I65:I76" si="17">ROUND(H65,2)</f>
        <v>9.5399999999999991</v>
      </c>
      <c r="J65" s="74">
        <v>5.4199999999999998E-2</v>
      </c>
      <c r="K65" s="84">
        <f t="shared" si="14"/>
        <v>0.89429999999999998</v>
      </c>
      <c r="L65" s="97">
        <f t="shared" ref="L65:L76" si="18">ROUND(K65,2)</f>
        <v>0.89</v>
      </c>
      <c r="M65" s="78">
        <v>1.4999999999999999E-2</v>
      </c>
      <c r="N65" s="19"/>
      <c r="O65" s="104">
        <f t="shared" ref="O65:O69" si="19">L65*2</f>
        <v>1.78</v>
      </c>
    </row>
    <row r="66" spans="1:15" ht="15">
      <c r="A66" s="26">
        <v>61</v>
      </c>
      <c r="B66" s="202"/>
      <c r="C66" s="209"/>
      <c r="D66" s="9" t="s">
        <v>38</v>
      </c>
      <c r="E66" s="129">
        <v>10.817</v>
      </c>
      <c r="F66" s="173"/>
      <c r="G66" s="177"/>
      <c r="H66" s="153">
        <f>E66*10000*0.00165</f>
        <v>178.48050000000001</v>
      </c>
      <c r="I66" s="62">
        <f t="shared" si="17"/>
        <v>178.48</v>
      </c>
      <c r="J66" s="70">
        <v>10.817</v>
      </c>
      <c r="K66" s="66">
        <f t="shared" si="14"/>
        <v>178.48050000000001</v>
      </c>
      <c r="L66" s="96">
        <f t="shared" si="18"/>
        <v>178.48</v>
      </c>
      <c r="M66" s="77"/>
      <c r="N66" s="19" t="s">
        <v>121</v>
      </c>
      <c r="O66" s="104">
        <f t="shared" si="19"/>
        <v>356.96</v>
      </c>
    </row>
    <row r="67" spans="1:15" ht="15">
      <c r="A67" s="26">
        <v>62</v>
      </c>
      <c r="B67" s="203"/>
      <c r="C67" s="208"/>
      <c r="D67" s="9" t="s">
        <v>34</v>
      </c>
      <c r="E67" s="13">
        <v>1.4509000000000001</v>
      </c>
      <c r="F67" s="174"/>
      <c r="G67" s="170"/>
      <c r="H67" s="145">
        <f>E67*10000*0.00165</f>
        <v>23.93985</v>
      </c>
      <c r="I67" s="62">
        <f t="shared" si="17"/>
        <v>23.94</v>
      </c>
      <c r="J67" s="11">
        <v>1.4509000000000001</v>
      </c>
      <c r="K67" s="66">
        <f t="shared" si="14"/>
        <v>23.93985</v>
      </c>
      <c r="L67" s="96">
        <f t="shared" si="18"/>
        <v>23.94</v>
      </c>
      <c r="M67" s="77"/>
      <c r="N67" s="19"/>
      <c r="O67" s="104">
        <f t="shared" si="19"/>
        <v>47.88</v>
      </c>
    </row>
    <row r="68" spans="1:15" ht="15">
      <c r="A68" s="14">
        <v>63</v>
      </c>
      <c r="B68" s="195" t="s">
        <v>113</v>
      </c>
      <c r="C68" s="181" t="s">
        <v>87</v>
      </c>
      <c r="D68" s="15" t="s">
        <v>35</v>
      </c>
      <c r="E68" s="24">
        <v>0.84530000000000005</v>
      </c>
      <c r="F68" s="175">
        <v>1.5</v>
      </c>
      <c r="G68" s="166">
        <v>0.03</v>
      </c>
      <c r="H68" s="146">
        <f>E68*10000*0.00165</f>
        <v>13.94745</v>
      </c>
      <c r="I68" s="63">
        <f t="shared" si="17"/>
        <v>13.95</v>
      </c>
      <c r="J68" s="11">
        <v>0.84530000000000005</v>
      </c>
      <c r="K68" s="66">
        <f t="shared" si="14"/>
        <v>13.94745</v>
      </c>
      <c r="L68" s="96">
        <f t="shared" si="18"/>
        <v>13.95</v>
      </c>
      <c r="M68" s="77"/>
      <c r="N68" s="61" t="s">
        <v>117</v>
      </c>
      <c r="O68" s="104">
        <f t="shared" si="19"/>
        <v>27.9</v>
      </c>
    </row>
    <row r="69" spans="1:15" ht="15">
      <c r="A69" s="14">
        <v>64</v>
      </c>
      <c r="B69" s="197"/>
      <c r="C69" s="183"/>
      <c r="D69" s="15" t="s">
        <v>36</v>
      </c>
      <c r="E69" s="24">
        <v>0.30780000000000002</v>
      </c>
      <c r="F69" s="176"/>
      <c r="G69" s="168"/>
      <c r="H69" s="146">
        <f>E69*10000*0.00165</f>
        <v>5.0786999999999995</v>
      </c>
      <c r="I69" s="63">
        <f t="shared" si="17"/>
        <v>5.08</v>
      </c>
      <c r="J69" s="11">
        <v>0.30780000000000002</v>
      </c>
      <c r="K69" s="66">
        <f t="shared" si="14"/>
        <v>5.0786999999999995</v>
      </c>
      <c r="L69" s="96">
        <f t="shared" si="18"/>
        <v>5.08</v>
      </c>
      <c r="M69" s="77"/>
      <c r="N69" s="61"/>
      <c r="O69" s="104">
        <f t="shared" si="19"/>
        <v>10.16</v>
      </c>
    </row>
    <row r="70" spans="1:15" ht="15">
      <c r="A70" s="26">
        <v>65</v>
      </c>
      <c r="B70" s="201" t="s">
        <v>114</v>
      </c>
      <c r="C70" s="207" t="s">
        <v>84</v>
      </c>
      <c r="D70" s="130" t="s">
        <v>49</v>
      </c>
      <c r="E70" s="13">
        <v>1.0325</v>
      </c>
      <c r="F70" s="172" t="s">
        <v>92</v>
      </c>
      <c r="G70" s="169">
        <v>0.03</v>
      </c>
      <c r="H70" s="153">
        <f>E70*10000*0.017608761</f>
        <v>181.81045732500002</v>
      </c>
      <c r="I70" s="62">
        <f t="shared" si="17"/>
        <v>181.81</v>
      </c>
      <c r="J70" s="73">
        <v>1.0325</v>
      </c>
      <c r="K70" s="84">
        <f t="shared" si="14"/>
        <v>17.036249999999999</v>
      </c>
      <c r="L70" s="97">
        <f t="shared" si="18"/>
        <v>17.04</v>
      </c>
      <c r="M70" s="78">
        <v>1.4999999999999999E-2</v>
      </c>
      <c r="N70" s="19"/>
      <c r="O70" s="104">
        <f t="shared" ref="O70:O74" si="20">L70*2</f>
        <v>34.08</v>
      </c>
    </row>
    <row r="71" spans="1:15" ht="15">
      <c r="A71" s="26">
        <v>66</v>
      </c>
      <c r="B71" s="202"/>
      <c r="C71" s="209"/>
      <c r="D71" s="9" t="s">
        <v>30</v>
      </c>
      <c r="E71" s="29">
        <v>3.2469000000000001</v>
      </c>
      <c r="F71" s="173"/>
      <c r="G71" s="177"/>
      <c r="H71" s="153">
        <f t="shared" ref="H71:H84" si="21">E71*10000*0.00165</f>
        <v>53.57385</v>
      </c>
      <c r="I71" s="62">
        <f t="shared" si="17"/>
        <v>53.57</v>
      </c>
      <c r="J71" s="69">
        <v>3.2469000000000001</v>
      </c>
      <c r="K71" s="66">
        <f t="shared" ref="K71:K84" si="22">J71*10000*0.00165</f>
        <v>53.57385</v>
      </c>
      <c r="L71" s="96">
        <f t="shared" si="18"/>
        <v>53.57</v>
      </c>
      <c r="M71" s="77"/>
      <c r="N71" s="19"/>
      <c r="O71" s="104">
        <f t="shared" si="20"/>
        <v>107.14</v>
      </c>
    </row>
    <row r="72" spans="1:15" ht="15">
      <c r="A72" s="26">
        <v>67</v>
      </c>
      <c r="B72" s="202"/>
      <c r="C72" s="209"/>
      <c r="D72" s="9" t="s">
        <v>19</v>
      </c>
      <c r="E72" s="29">
        <v>19.510300000000001</v>
      </c>
      <c r="F72" s="173"/>
      <c r="G72" s="177"/>
      <c r="H72" s="145">
        <f t="shared" si="21"/>
        <v>321.91994999999997</v>
      </c>
      <c r="I72" s="62">
        <f t="shared" si="17"/>
        <v>321.92</v>
      </c>
      <c r="J72" s="69">
        <v>19.510300000000001</v>
      </c>
      <c r="K72" s="66">
        <f t="shared" si="22"/>
        <v>321.91994999999997</v>
      </c>
      <c r="L72" s="96">
        <f t="shared" si="18"/>
        <v>321.92</v>
      </c>
      <c r="M72" s="77"/>
      <c r="N72" s="19"/>
      <c r="O72" s="104">
        <f t="shared" si="20"/>
        <v>643.84</v>
      </c>
    </row>
    <row r="73" spans="1:15" ht="15">
      <c r="A73" s="26">
        <v>68</v>
      </c>
      <c r="B73" s="202"/>
      <c r="C73" s="209"/>
      <c r="D73" s="9" t="s">
        <v>61</v>
      </c>
      <c r="E73" s="29">
        <v>4.1999999999999997E-3</v>
      </c>
      <c r="F73" s="173"/>
      <c r="G73" s="177"/>
      <c r="H73" s="145">
        <f t="shared" si="21"/>
        <v>6.93E-2</v>
      </c>
      <c r="I73" s="62">
        <f t="shared" si="17"/>
        <v>7.0000000000000007E-2</v>
      </c>
      <c r="J73" s="69">
        <v>4.1999999999999997E-3</v>
      </c>
      <c r="K73" s="66">
        <f t="shared" si="22"/>
        <v>6.93E-2</v>
      </c>
      <c r="L73" s="96">
        <f t="shared" si="18"/>
        <v>7.0000000000000007E-2</v>
      </c>
      <c r="M73" s="77"/>
      <c r="N73" s="19"/>
      <c r="O73" s="104">
        <f t="shared" si="20"/>
        <v>0.14000000000000001</v>
      </c>
    </row>
    <row r="74" spans="1:15" ht="15">
      <c r="A74" s="26">
        <v>69</v>
      </c>
      <c r="B74" s="202"/>
      <c r="C74" s="209"/>
      <c r="D74" s="9" t="s">
        <v>24</v>
      </c>
      <c r="E74" s="29">
        <v>0.44390000000000002</v>
      </c>
      <c r="F74" s="173"/>
      <c r="G74" s="177"/>
      <c r="H74" s="145">
        <f t="shared" si="21"/>
        <v>7.3243499999999999</v>
      </c>
      <c r="I74" s="62">
        <f t="shared" si="17"/>
        <v>7.32</v>
      </c>
      <c r="J74" s="69">
        <v>0.44390000000000002</v>
      </c>
      <c r="K74" s="66">
        <f t="shared" si="22"/>
        <v>7.3243499999999999</v>
      </c>
      <c r="L74" s="96">
        <f t="shared" si="18"/>
        <v>7.32</v>
      </c>
      <c r="M74" s="77"/>
      <c r="N74" s="19"/>
      <c r="O74" s="104">
        <f t="shared" si="20"/>
        <v>14.64</v>
      </c>
    </row>
    <row r="75" spans="1:15" ht="15">
      <c r="A75" s="26">
        <v>70</v>
      </c>
      <c r="B75" s="202"/>
      <c r="C75" s="209"/>
      <c r="D75" s="9" t="s">
        <v>26</v>
      </c>
      <c r="E75" s="29">
        <v>3.6989000000000001</v>
      </c>
      <c r="F75" s="173"/>
      <c r="G75" s="177"/>
      <c r="H75" s="145">
        <f t="shared" si="21"/>
        <v>61.031849999999999</v>
      </c>
      <c r="I75" s="62">
        <f t="shared" si="17"/>
        <v>61.03</v>
      </c>
      <c r="J75" s="69">
        <v>3.6989000000000001</v>
      </c>
      <c r="K75" s="66">
        <f t="shared" si="22"/>
        <v>61.031849999999999</v>
      </c>
      <c r="L75" s="96">
        <f t="shared" si="18"/>
        <v>61.03</v>
      </c>
      <c r="M75" s="77"/>
      <c r="N75" s="19" t="s">
        <v>122</v>
      </c>
      <c r="O75" s="104">
        <f>L75*2</f>
        <v>122.06</v>
      </c>
    </row>
    <row r="76" spans="1:15" ht="15">
      <c r="A76" s="26">
        <v>71</v>
      </c>
      <c r="B76" s="202"/>
      <c r="C76" s="209"/>
      <c r="D76" s="130" t="s">
        <v>50</v>
      </c>
      <c r="E76" s="29">
        <v>0.40600000000000003</v>
      </c>
      <c r="F76" s="173"/>
      <c r="G76" s="177"/>
      <c r="H76" s="145">
        <f t="shared" si="21"/>
        <v>6.6990000000000007</v>
      </c>
      <c r="I76" s="62">
        <f t="shared" si="17"/>
        <v>6.7</v>
      </c>
      <c r="J76" s="69">
        <v>0.40600000000000003</v>
      </c>
      <c r="K76" s="66">
        <f t="shared" si="22"/>
        <v>6.6990000000000007</v>
      </c>
      <c r="L76" s="96">
        <f t="shared" si="18"/>
        <v>6.7</v>
      </c>
      <c r="M76" s="77"/>
      <c r="N76" s="19"/>
      <c r="O76" s="104">
        <f>L76*2</f>
        <v>13.4</v>
      </c>
    </row>
    <row r="77" spans="1:15" ht="15">
      <c r="A77" s="26">
        <v>72</v>
      </c>
      <c r="B77" s="202"/>
      <c r="C77" s="209"/>
      <c r="D77" s="6" t="s">
        <v>64</v>
      </c>
      <c r="E77" s="7">
        <v>8.6E-3</v>
      </c>
      <c r="F77" s="173"/>
      <c r="G77" s="177"/>
      <c r="H77" s="152">
        <f t="shared" si="21"/>
        <v>0.1419</v>
      </c>
      <c r="I77" s="62">
        <v>78.25</v>
      </c>
      <c r="J77" s="68">
        <v>8.6E-3</v>
      </c>
      <c r="K77" s="66">
        <f t="shared" si="22"/>
        <v>0.1419</v>
      </c>
      <c r="L77" s="96">
        <v>78.25</v>
      </c>
      <c r="M77" s="78">
        <v>0.03</v>
      </c>
      <c r="N77" s="19"/>
      <c r="O77" s="104">
        <v>78.25</v>
      </c>
    </row>
    <row r="78" spans="1:15" ht="15">
      <c r="A78" s="26">
        <v>73</v>
      </c>
      <c r="B78" s="202"/>
      <c r="C78" s="209"/>
      <c r="D78" s="6">
        <v>38</v>
      </c>
      <c r="E78" s="7">
        <v>2.5100000000000001E-2</v>
      </c>
      <c r="F78" s="173"/>
      <c r="G78" s="177"/>
      <c r="H78" s="152">
        <f t="shared" si="21"/>
        <v>0.41415000000000002</v>
      </c>
      <c r="I78" s="62">
        <f>ROUND(H78,2)</f>
        <v>0.41</v>
      </c>
      <c r="J78" s="68">
        <v>2.5100000000000001E-2</v>
      </c>
      <c r="K78" s="66">
        <f t="shared" si="22"/>
        <v>0.41415000000000002</v>
      </c>
      <c r="L78" s="96">
        <f>ROUND(K78,2)</f>
        <v>0.41</v>
      </c>
      <c r="M78" s="77"/>
      <c r="N78" s="19"/>
      <c r="O78" s="104">
        <f t="shared" ref="O78:O81" si="23">L78*2</f>
        <v>0.82</v>
      </c>
    </row>
    <row r="79" spans="1:15" ht="15">
      <c r="A79" s="26">
        <v>74</v>
      </c>
      <c r="B79" s="202"/>
      <c r="C79" s="209"/>
      <c r="D79" s="6">
        <v>48</v>
      </c>
      <c r="E79" s="7">
        <v>1.4E-3</v>
      </c>
      <c r="F79" s="173"/>
      <c r="G79" s="177"/>
      <c r="H79" s="152">
        <f t="shared" si="21"/>
        <v>2.3099999999999999E-2</v>
      </c>
      <c r="I79" s="62">
        <v>0.02</v>
      </c>
      <c r="J79" s="68">
        <v>1.4E-3</v>
      </c>
      <c r="K79" s="66">
        <f t="shared" si="22"/>
        <v>2.3099999999999999E-2</v>
      </c>
      <c r="L79" s="96">
        <v>0.02</v>
      </c>
      <c r="M79" s="77"/>
      <c r="N79" s="19"/>
      <c r="O79" s="104">
        <f t="shared" si="23"/>
        <v>0.04</v>
      </c>
    </row>
    <row r="80" spans="1:15" ht="15">
      <c r="A80" s="26">
        <v>75</v>
      </c>
      <c r="B80" s="202"/>
      <c r="C80" s="209"/>
      <c r="D80" s="6">
        <v>55</v>
      </c>
      <c r="E80" s="7">
        <v>0.02</v>
      </c>
      <c r="F80" s="173"/>
      <c r="G80" s="177"/>
      <c r="H80" s="152">
        <f t="shared" si="21"/>
        <v>0.33</v>
      </c>
      <c r="I80" s="62">
        <f>ROUND(H80,2)</f>
        <v>0.33</v>
      </c>
      <c r="J80" s="68">
        <v>0.02</v>
      </c>
      <c r="K80" s="66">
        <f t="shared" si="22"/>
        <v>0.33</v>
      </c>
      <c r="L80" s="96">
        <f>ROUND(K80,2)</f>
        <v>0.33</v>
      </c>
      <c r="M80" s="77"/>
      <c r="N80" s="19"/>
      <c r="O80" s="104">
        <f t="shared" si="23"/>
        <v>0.66</v>
      </c>
    </row>
    <row r="81" spans="1:15" ht="15">
      <c r="A81" s="26">
        <v>76</v>
      </c>
      <c r="B81" s="202"/>
      <c r="C81" s="209"/>
      <c r="D81" s="9">
        <v>77</v>
      </c>
      <c r="E81" s="10">
        <v>2.5000000000000001E-3</v>
      </c>
      <c r="F81" s="173"/>
      <c r="G81" s="177"/>
      <c r="H81" s="145">
        <f t="shared" si="21"/>
        <v>4.1250000000000002E-2</v>
      </c>
      <c r="I81" s="62">
        <f>ROUND(H81,2)</f>
        <v>0.04</v>
      </c>
      <c r="J81" s="66">
        <v>2.5000000000000001E-3</v>
      </c>
      <c r="K81" s="66">
        <f t="shared" si="22"/>
        <v>4.1250000000000002E-2</v>
      </c>
      <c r="L81" s="96">
        <f>ROUND(K81,2)</f>
        <v>0.04</v>
      </c>
      <c r="M81" s="77"/>
      <c r="N81" s="19"/>
      <c r="O81" s="104">
        <f t="shared" si="23"/>
        <v>0.08</v>
      </c>
    </row>
    <row r="82" spans="1:15" ht="15">
      <c r="A82" s="131">
        <v>77</v>
      </c>
      <c r="B82" s="202"/>
      <c r="C82" s="209"/>
      <c r="D82" s="132">
        <v>78</v>
      </c>
      <c r="E82" s="133">
        <v>2.3999999999999998E-3</v>
      </c>
      <c r="F82" s="173"/>
      <c r="G82" s="177"/>
      <c r="H82" s="154">
        <f t="shared" si="21"/>
        <v>3.9599999999999996E-2</v>
      </c>
      <c r="I82" s="134">
        <f>ROUND(H82,2)</f>
        <v>0.04</v>
      </c>
      <c r="J82" s="109">
        <v>2.3999999999999998E-3</v>
      </c>
      <c r="K82" s="109">
        <f t="shared" si="22"/>
        <v>3.9599999999999996E-2</v>
      </c>
      <c r="L82" s="110">
        <f>ROUND(K82,2)</f>
        <v>0.04</v>
      </c>
      <c r="M82" s="111"/>
      <c r="N82" s="112"/>
      <c r="O82" s="104">
        <f>L82*2</f>
        <v>0.08</v>
      </c>
    </row>
    <row r="83" spans="1:15" ht="15">
      <c r="A83" s="14">
        <v>78</v>
      </c>
      <c r="B83" s="216" t="s">
        <v>145</v>
      </c>
      <c r="C83" s="218" t="s">
        <v>146</v>
      </c>
      <c r="D83" s="15" t="s">
        <v>147</v>
      </c>
      <c r="E83" s="100">
        <v>0.2167</v>
      </c>
      <c r="F83" s="175">
        <v>1.5</v>
      </c>
      <c r="G83" s="166">
        <v>0.03</v>
      </c>
      <c r="H83" s="146">
        <f t="shared" si="21"/>
        <v>3.5755499999999998</v>
      </c>
      <c r="I83" s="16">
        <f>ROUND(H83,2)</f>
        <v>3.58</v>
      </c>
      <c r="J83" s="10">
        <v>0.2167</v>
      </c>
      <c r="K83" s="8">
        <f t="shared" si="22"/>
        <v>3.5755499999999998</v>
      </c>
      <c r="L83" s="8">
        <f>ROUND(K83,2)</f>
        <v>3.58</v>
      </c>
      <c r="M83" s="113"/>
      <c r="N83" s="117" t="s">
        <v>144</v>
      </c>
      <c r="O83" s="104">
        <f>L83*2</f>
        <v>7.16</v>
      </c>
    </row>
    <row r="84" spans="1:15" ht="15.75" thickBot="1">
      <c r="A84" s="141">
        <v>79</v>
      </c>
      <c r="B84" s="217"/>
      <c r="C84" s="219"/>
      <c r="D84" s="135" t="s">
        <v>148</v>
      </c>
      <c r="E84" s="136">
        <v>5.3800000000000001E-2</v>
      </c>
      <c r="F84" s="220"/>
      <c r="G84" s="221"/>
      <c r="H84" s="155">
        <f t="shared" si="21"/>
        <v>0.88770000000000004</v>
      </c>
      <c r="I84" s="137">
        <f>ROUND(H84,2)</f>
        <v>0.89</v>
      </c>
      <c r="J84" s="114">
        <v>5.3800000000000001E-2</v>
      </c>
      <c r="K84" s="115">
        <f t="shared" si="22"/>
        <v>0.88770000000000004</v>
      </c>
      <c r="L84" s="115">
        <f>ROUND(K84,2)</f>
        <v>0.89</v>
      </c>
      <c r="M84" s="116"/>
      <c r="N84" s="118" t="s">
        <v>144</v>
      </c>
      <c r="O84" s="106">
        <f t="shared" ref="O84" si="24">L84*2</f>
        <v>1.78</v>
      </c>
    </row>
    <row r="85" spans="1:15">
      <c r="A85" s="2"/>
      <c r="B85" s="2"/>
      <c r="C85" s="12"/>
      <c r="D85" s="3"/>
      <c r="E85" s="4"/>
      <c r="F85" s="1"/>
      <c r="G85" s="93"/>
      <c r="H85" s="5"/>
      <c r="I85" s="91"/>
      <c r="J85" s="4"/>
      <c r="K85" s="86"/>
      <c r="L85" s="98"/>
      <c r="M85" s="79"/>
      <c r="N85" s="1"/>
      <c r="O85" s="107"/>
    </row>
    <row r="87" spans="1:15">
      <c r="O87" s="102"/>
    </row>
    <row r="89" spans="1:15">
      <c r="N89" s="82"/>
    </row>
    <row r="92" spans="1:15">
      <c r="K92" s="88"/>
    </row>
  </sheetData>
  <mergeCells count="64">
    <mergeCell ref="B83:B84"/>
    <mergeCell ref="C83:C84"/>
    <mergeCell ref="F83:F84"/>
    <mergeCell ref="G83:G84"/>
    <mergeCell ref="B70:B82"/>
    <mergeCell ref="C70:C82"/>
    <mergeCell ref="F70:F82"/>
    <mergeCell ref="G70:G82"/>
    <mergeCell ref="B40:B47"/>
    <mergeCell ref="B68:B69"/>
    <mergeCell ref="C65:C67"/>
    <mergeCell ref="C68:C69"/>
    <mergeCell ref="B48:B52"/>
    <mergeCell ref="B53:B54"/>
    <mergeCell ref="B57:B58"/>
    <mergeCell ref="B59:B61"/>
    <mergeCell ref="B62:B64"/>
    <mergeCell ref="B65:B67"/>
    <mergeCell ref="C62:C64"/>
    <mergeCell ref="M25:M26"/>
    <mergeCell ref="G18:G26"/>
    <mergeCell ref="C57:C58"/>
    <mergeCell ref="C59:C61"/>
    <mergeCell ref="C27:C39"/>
    <mergeCell ref="F53:F54"/>
    <mergeCell ref="F57:F58"/>
    <mergeCell ref="F59:F61"/>
    <mergeCell ref="F40:F47"/>
    <mergeCell ref="F48:F52"/>
    <mergeCell ref="J25:J26"/>
    <mergeCell ref="K25:K26"/>
    <mergeCell ref="L25:L26"/>
    <mergeCell ref="B5:B6"/>
    <mergeCell ref="B7:B9"/>
    <mergeCell ref="B10:B17"/>
    <mergeCell ref="B18:B26"/>
    <mergeCell ref="B27:B39"/>
    <mergeCell ref="C7:C9"/>
    <mergeCell ref="C5:C6"/>
    <mergeCell ref="C48:C52"/>
    <mergeCell ref="C53:C54"/>
    <mergeCell ref="F5:F6"/>
    <mergeCell ref="F7:F9"/>
    <mergeCell ref="F10:F17"/>
    <mergeCell ref="F18:F26"/>
    <mergeCell ref="C10:C17"/>
    <mergeCell ref="C18:C26"/>
    <mergeCell ref="C40:C47"/>
    <mergeCell ref="F27:F39"/>
    <mergeCell ref="F65:F67"/>
    <mergeCell ref="F68:F69"/>
    <mergeCell ref="G68:G69"/>
    <mergeCell ref="G65:G67"/>
    <mergeCell ref="G59:G61"/>
    <mergeCell ref="G62:G64"/>
    <mergeCell ref="F62:F64"/>
    <mergeCell ref="G10:G17"/>
    <mergeCell ref="G27:G39"/>
    <mergeCell ref="G7:G9"/>
    <mergeCell ref="G5:G6"/>
    <mergeCell ref="G57:G58"/>
    <mergeCell ref="G53:G54"/>
    <mergeCell ref="G48:G52"/>
    <mergeCell ref="G40:G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 xml:space="preserve">&amp;RZałącznik do Uchwały nr 1563/359/IV/2014
z dnia 28.08.2014r. </oddHeader>
  </headerFooter>
  <ignoredErrors>
    <ignoredError sqref="K20 L24 O8 O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KW-STAWKI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Mariola Kowalska</dc:creator>
  <cp:lastModifiedBy>Jolanta Kania</cp:lastModifiedBy>
  <cp:lastPrinted>2014-08-29T11:54:58Z</cp:lastPrinted>
  <dcterms:created xsi:type="dcterms:W3CDTF">2008-03-20T09:34:43Z</dcterms:created>
  <dcterms:modified xsi:type="dcterms:W3CDTF">2014-08-29T11:58:10Z</dcterms:modified>
</cp:coreProperties>
</file>