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30" yWindow="75" windowWidth="9435" windowHeight="4545" tabRatio="737" firstSheet="1" activeTab="1"/>
  </bookViews>
  <sheets>
    <sheet name="Tabela 7a" sheetId="1" r:id="rId1"/>
    <sheet name="Tabela 7b i Wykres" sheetId="2" r:id="rId2"/>
    <sheet name="Przykładowy projekt (1)" sheetId="3" r:id="rId3"/>
    <sheet name="Przykładowy projekt (2)" sheetId="4" r:id="rId4"/>
    <sheet name="Przykładowy projekt (3)" sheetId="7" r:id="rId5"/>
    <sheet name="Przykładowy projekt (4)" sheetId="5" r:id="rId6"/>
  </sheets>
  <definedNames>
    <definedName name="_ftn1" localSheetId="0">'Tabela 7a'!$F$8</definedName>
    <definedName name="_ftnref1" localSheetId="0">'Tabela 7a'!$I$4</definedName>
    <definedName name="_xlnm.Print_Area" localSheetId="2">'Przykładowy projekt (1)'!$A$1:$B$14</definedName>
  </definedNames>
  <calcPr calcId="125725"/>
</workbook>
</file>

<file path=xl/calcChain.xml><?xml version="1.0" encoding="utf-8"?>
<calcChain xmlns="http://schemas.openxmlformats.org/spreadsheetml/2006/main">
  <c r="B13" i="2"/>
  <c r="D13"/>
  <c r="B9"/>
  <c r="D16" l="1"/>
  <c r="B16" s="1"/>
  <c r="M18" i="1"/>
  <c r="K18"/>
  <c r="I19"/>
  <c r="H19"/>
  <c r="G19"/>
  <c r="F19"/>
  <c r="M19"/>
  <c r="L19"/>
  <c r="K19"/>
  <c r="J19"/>
  <c r="J18"/>
  <c r="I18"/>
  <c r="H18"/>
  <c r="G18"/>
  <c r="F18"/>
  <c r="L15"/>
  <c r="K15"/>
  <c r="I15"/>
  <c r="H15"/>
  <c r="G15"/>
  <c r="F15"/>
  <c r="M9"/>
  <c r="L9"/>
  <c r="K9"/>
  <c r="J9"/>
  <c r="I9"/>
  <c r="H9"/>
  <c r="G9"/>
  <c r="F9"/>
  <c r="M8"/>
  <c r="M6" s="1"/>
  <c r="L8"/>
  <c r="K8"/>
  <c r="J8"/>
  <c r="I8"/>
  <c r="H8"/>
  <c r="G8"/>
  <c r="F8"/>
  <c r="F6"/>
  <c r="K17"/>
  <c r="J17"/>
  <c r="I17"/>
  <c r="H17"/>
  <c r="F17"/>
  <c r="L17"/>
  <c r="M12"/>
  <c r="E12"/>
  <c r="D12"/>
  <c r="H6"/>
  <c r="K12"/>
  <c r="K25" s="1"/>
  <c r="L12"/>
  <c r="L25" s="1"/>
  <c r="J12"/>
  <c r="J25" s="1"/>
  <c r="I12"/>
  <c r="H12"/>
  <c r="I6"/>
  <c r="J21"/>
  <c r="J6"/>
  <c r="K21"/>
  <c r="K6"/>
  <c r="L21"/>
  <c r="L6"/>
  <c r="M21"/>
  <c r="H21"/>
  <c r="I21"/>
  <c r="G21"/>
  <c r="G6"/>
  <c r="F21"/>
  <c r="E21"/>
  <c r="E17"/>
  <c r="E6"/>
  <c r="D21"/>
  <c r="G17"/>
  <c r="M17"/>
  <c r="G12"/>
  <c r="G25" s="1"/>
  <c r="F12"/>
  <c r="D6"/>
  <c r="D17"/>
  <c r="F25"/>
  <c r="H25"/>
  <c r="D25" l="1"/>
  <c r="E25"/>
  <c r="M25"/>
  <c r="I25"/>
</calcChain>
</file>

<file path=xl/sharedStrings.xml><?xml version="1.0" encoding="utf-8"?>
<sst xmlns="http://schemas.openxmlformats.org/spreadsheetml/2006/main" count="205" uniqueCount="133">
  <si>
    <t>Lp.</t>
  </si>
  <si>
    <t>Priorytet i Obszar Priorytetowy</t>
  </si>
  <si>
    <t>Liczba projektów</t>
  </si>
  <si>
    <t>I.</t>
  </si>
  <si>
    <t>Region Morza Bałtyckiego jako obszar Zrównoważony</t>
  </si>
  <si>
    <t>1.</t>
  </si>
  <si>
    <t>Redukcja środków odżywczych w morzu do akceptowalnego poziomu</t>
  </si>
  <si>
    <t xml:space="preserve">2. </t>
  </si>
  <si>
    <t xml:space="preserve">Zachowanie stref przyrodniczych oraz bioróżnorodności, uwzględniając łowiska morskie </t>
  </si>
  <si>
    <t xml:space="preserve">3. </t>
  </si>
  <si>
    <t xml:space="preserve">Redukcja użytkowania oraz wpływu substancji niebezpiecznych </t>
  </si>
  <si>
    <t>4.</t>
  </si>
  <si>
    <t>Region wzorcowy dla czystej żeglugi i transportu morskiego</t>
  </si>
  <si>
    <t>5.</t>
  </si>
  <si>
    <t>Łagodzenie skutków oraz adaptacja do zmian klimatycznych</t>
  </si>
  <si>
    <t>II.</t>
  </si>
  <si>
    <t>Region Morza Bałtyckiego jako obszar Dobrobytu</t>
  </si>
  <si>
    <t>6.</t>
  </si>
  <si>
    <t>Usuwanie przeszkód w rynku wewnętrznym w regionie Morza Bałtyckiego w tym poprawa współpracy w zakresie ceł i podatków</t>
  </si>
  <si>
    <t>7.</t>
  </si>
  <si>
    <t>Wykorzystanie pełnego potencjału regionu w zakresie badań i innowacji</t>
  </si>
  <si>
    <t>8.</t>
  </si>
  <si>
    <t xml:space="preserve">Wdrożenie Small Business Act: promocja przedsiębiorczości, wzmocnienie MŚP oraz podniesienie poziomu efektywnego wykorzystania zasobów ludzkich  </t>
  </si>
  <si>
    <t>9.</t>
  </si>
  <si>
    <t>Wzmocnienie zrównoważonego rozwoju rolnictwa, leśnictwa i rybołówstwa</t>
  </si>
  <si>
    <t>III.</t>
  </si>
  <si>
    <t>Region Morza Bałtyckiego jako obszar Dostępny i Atrakcyjny</t>
  </si>
  <si>
    <t>10.</t>
  </si>
  <si>
    <t xml:space="preserve">Poprawa dostępności, efektywności i bezpieczeństwa rynków energetycznych </t>
  </si>
  <si>
    <t>33-43</t>
  </si>
  <si>
    <t>11.</t>
  </si>
  <si>
    <t>Wzmocnienie wewnętrznych i zewnętrznych połączeń transportowych</t>
  </si>
  <si>
    <t>12.</t>
  </si>
  <si>
    <t xml:space="preserve">Utrzymanie i wzmocnienie atrakcyjności Regionu Morza Bałtyckiego w szczególności poprzez edukację, turystykę i poziom zdrowotności </t>
  </si>
  <si>
    <t>IV.</t>
  </si>
  <si>
    <t>Region Morza Bałtyckiego jako Obszar Bezpieczny</t>
  </si>
  <si>
    <t>13.</t>
  </si>
  <si>
    <t>Uzyskanie statusu wiodącego regionu w zakresie bezpieczeństwa morskiego</t>
  </si>
  <si>
    <t>14.</t>
  </si>
  <si>
    <t>Wzmocnienie ochrony przed głównymi zagrożeniami na morzu i lądzie</t>
  </si>
  <si>
    <t>15.</t>
  </si>
  <si>
    <t>Obniżenie poziomu przestępczości przygranicznej i szkód powstałych w jej wyniku.</t>
  </si>
  <si>
    <t>V.</t>
  </si>
  <si>
    <t>Ogółem</t>
  </si>
  <si>
    <t>Nr kategorii interwencji</t>
  </si>
  <si>
    <t>W okresie sprawozdawczym</t>
  </si>
  <si>
    <t>Wartość podpisanych umów w okresie sprawozdawczym (w EURO)</t>
  </si>
  <si>
    <t>Wydatki ogółem</t>
  </si>
  <si>
    <t>Wydatki kwalifikowalne</t>
  </si>
  <si>
    <t>Dofinansowanie ze środków publicznych w części odpowiadającej środkom UE</t>
  </si>
  <si>
    <t>Wartość podpisanych umów od uruchomienia programu (w EURO)</t>
  </si>
  <si>
    <t>Od uruchomienia programu</t>
  </si>
  <si>
    <t>2.</t>
  </si>
  <si>
    <t>3.</t>
  </si>
  <si>
    <t>_</t>
  </si>
  <si>
    <t>46, 51</t>
  </si>
  <si>
    <t>30-32</t>
  </si>
  <si>
    <t>01-04, 07</t>
  </si>
  <si>
    <t>05, 08-09, 63, 64, 66</t>
  </si>
  <si>
    <t>16-29</t>
  </si>
  <si>
    <t>13, 55-57, 62, 75, 76</t>
  </si>
  <si>
    <t>Dofinansowanie ze środków publicznych</t>
  </si>
  <si>
    <t>44, 53, 54</t>
  </si>
  <si>
    <t>Środowisko</t>
  </si>
  <si>
    <t xml:space="preserve">Total ERDF amount of the programme: </t>
  </si>
  <si>
    <t>Transport</t>
  </si>
  <si>
    <t>Główne obszary priorytetowe Strategii</t>
  </si>
  <si>
    <t>Kwota EFRR w pozostałych projektach wpisujących się w Strategię</t>
  </si>
  <si>
    <t>B+R, Innowacje</t>
  </si>
  <si>
    <t>Energia</t>
  </si>
  <si>
    <t xml:space="preserve">Przedsiębiorczość, wsparcie dla MSP, bardziej efektywne wykorzystanie zasobów ludzkich  </t>
  </si>
  <si>
    <t xml:space="preserve">Edukacja, turystyka i zdrowie </t>
  </si>
  <si>
    <t>Suma</t>
  </si>
  <si>
    <t>Tabela 7a. Wpływ projektów realizowanych w ramach Programu Operacyjnego Narodowych Strategicznych Ram Odniesienia 2007-2013 na Strategię UE dla Regionu Morza Bałtyckiego</t>
  </si>
  <si>
    <t>Tabela 7b. EFRR a SRMB</t>
  </si>
  <si>
    <t>Kwota EFRR w projektach wpisujących się w Strategię (suma 3 i 4)</t>
  </si>
  <si>
    <t>Priorytet SRMB</t>
  </si>
  <si>
    <t>Obszar priorytetowy SRMB</t>
  </si>
  <si>
    <t>Projekt flagowy (tak/nie)</t>
  </si>
  <si>
    <t>Priorytet, działanie, poddziałanie PO</t>
  </si>
  <si>
    <t>Tytuł projektu</t>
  </si>
  <si>
    <t>Beneficjent</t>
  </si>
  <si>
    <t>Lider projektu flagowego (tak/nie)</t>
  </si>
  <si>
    <t>Data podpisania umowy</t>
  </si>
  <si>
    <t>Wartość podpisanej umowy (ogółem)</t>
  </si>
  <si>
    <t>Wartość podpisanej umowy (dofinansowanie UE)</t>
  </si>
  <si>
    <t>Okres realizacji projektu</t>
  </si>
  <si>
    <t>Opis projektu, w tym informacja na temat zgodności ze Strategią</t>
  </si>
  <si>
    <t>Zdjęcia lub wizualizacje</t>
  </si>
  <si>
    <t>2009-2010</t>
  </si>
  <si>
    <t>nie</t>
  </si>
  <si>
    <t xml:space="preserve">Obszar priorytetowy 8: Wdrożenie Small Business Act: promocja przedsiębiorczości, wzmocnienie MŚP oraz podniesienie poziomu efektywnego wykorzystania zasobów ludzkich  </t>
  </si>
  <si>
    <t>Przekształcenie regionu Morza Bałtyckiego w obszar dobrobytu</t>
  </si>
  <si>
    <t>Przekształcenie regionu Morza Bałtyckiego w miejsce dostępne i atrakcyjne</t>
  </si>
  <si>
    <t>Obszar priorytetowy 12: Utrzymanie i wzmocnienie atrakcyjności Regionu Morza Bałtyckiego w szczególności poprzez edukację, turystykę i poziom zdrowotności</t>
  </si>
  <si>
    <t>Priorytet V. Środowisko; Działanie 5.2 Gospodarka odpadami</t>
  </si>
  <si>
    <t>Obszar priorytetowy 3: Redukcja użytkowania oraz wpływu substancji niebezpiecznych</t>
  </si>
  <si>
    <t>Przekształcenie regionu Morza Bałtyckiego w obszar zrównoważony środowiskowo</t>
  </si>
  <si>
    <r>
      <t xml:space="preserve">Country </t>
    </r>
    <r>
      <rPr>
        <b/>
        <i/>
        <sz val="10"/>
        <rFont val="Times New Roman"/>
        <family val="1"/>
        <charset val="238"/>
      </rPr>
      <t>(specify)</t>
    </r>
  </si>
  <si>
    <r>
      <t xml:space="preserve">Convergence/competitiveness/territorial cooperation </t>
    </r>
    <r>
      <rPr>
        <b/>
        <i/>
        <sz val="10"/>
        <rFont val="Times New Roman"/>
        <family val="1"/>
        <charset val="238"/>
      </rPr>
      <t>(specify the objective)</t>
    </r>
  </si>
  <si>
    <r>
      <t xml:space="preserve"> programme </t>
    </r>
    <r>
      <rPr>
        <b/>
        <i/>
        <sz val="10"/>
        <rFont val="Times New Roman"/>
        <family val="1"/>
        <charset val="238"/>
      </rPr>
      <t xml:space="preserve">(specify name of the programme) </t>
    </r>
    <r>
      <rPr>
        <b/>
        <sz val="10"/>
        <rFont val="Times New Roman"/>
        <family val="1"/>
        <charset val="238"/>
      </rPr>
      <t>2007/2013</t>
    </r>
  </si>
  <si>
    <r>
      <t xml:space="preserve">Kwota EFRR w projektach flagowych wskazanych w </t>
    </r>
    <r>
      <rPr>
        <b/>
        <i/>
        <sz val="10"/>
        <rFont val="Times New Roman"/>
        <family val="1"/>
        <charset val="238"/>
      </rPr>
      <t>Action plan of the strategy</t>
    </r>
    <r>
      <rPr>
        <b/>
        <sz val="10"/>
        <rFont val="Times New Roman"/>
        <family val="1"/>
        <charset val="238"/>
      </rPr>
      <t xml:space="preserve"> </t>
    </r>
  </si>
  <si>
    <t>Inne</t>
  </si>
  <si>
    <t>Przykłady projektów</t>
  </si>
  <si>
    <t>Priorytet III. Turystyka/ Działanie 3.2. Infrastruktura okołoturystyczna/ Poddziałanie 3.2.1. Infrastruktura okołoturystyczna / przedsiębiorstwa</t>
  </si>
  <si>
    <t>Nowa atrakcja rekreacyjno-turystyczna w regionie - budowa hali do squasha</t>
  </si>
  <si>
    <t>TJK Tomasz Cierpiał</t>
  </si>
  <si>
    <t>44 179,36 EUR</t>
  </si>
  <si>
    <t>122 497,48 EUR</t>
  </si>
  <si>
    <t>Przedmiotem projektu było stworzenie profesjonalnej, nowoczesnej i przyjaznej hali do squasha. Scorpio Squash Club posiada 2 certyfikowane korty do squasha - NovaSquash ze specjalną, amortyzującą, zapobiegającą urazom i kontuzjom podłogą. Wyciszone ściany kortów wzmacniają komfort gry. System wentylacji i klimatyzacji zapewnia odpowiednia wymianę powietrza i temperaturę na kortach. Na terenie klubu dostępny jest też bezpłatny Internet bezprzewodowy - WiFi. Na co dzień korty można wynająć do indywidualnej gry. Z myślą o najmłodszych powstała szkółka squasha dla dzieci i młodzieży. Działa tu też Amatorska Liga Squasha oraz odbywają się turnieje Pepsi Squash, a także Mistrzostwa Częstochowy Amatorów w Squasha.</t>
  </si>
  <si>
    <t>Stworzenie i oznakowanie Szlaku Moderny w Katowicach</t>
  </si>
  <si>
    <t xml:space="preserve">Projekt polega na budowie systemu e-informacji kulturalnej wokół obszaru atrakcyjnego kulturowo wyznaczonego przez 16 budynków będących najcenniejszymi przykładami katowickiej moderny.Linia łącząca te 16 obiektów stworzy Szlak Moderny.Na system składać się będą infokioski ustawione na ulicach, strona tematyczna oraz zakupione do obsługi Szlaku Moderny audioprzewodniki (k.niekwalifikowalne). Proponowana trasa wyznaczona przez budynki reprezentujące przykłady architektury modernistycznej przyjmie nazwę Szlaku Moderny i będzie miała długość ok.5,5 km. </t>
  </si>
  <si>
    <t>Miasto Katowice</t>
  </si>
  <si>
    <t>Priorytet IV. Kultura/ Dzialanie 4.2. System informacji kulturalnej</t>
  </si>
  <si>
    <t>2009-2011</t>
  </si>
  <si>
    <t>123 653,60 EUR</t>
  </si>
  <si>
    <t>78443,31 EUR</t>
  </si>
  <si>
    <t>Zakup pojemników i worków do selektywnej zbiórki odpadów w celu rozszerzenia istniejącego systemu zbiórki na terenie miasta Katowice wraz z akcją promocyjno-edukacyjną</t>
  </si>
  <si>
    <t>Miejskie Przedsiębiorstwo Gospodarki Komunalnej Spółka z ograniczoną odpowiedzialnością</t>
  </si>
  <si>
    <t xml:space="preserve">Projekt zakłada zakup 400 sztuk pojemników typu dzwon o pojemności 2,5 m3 (175 sztuk na papier, 50 sztuk na szkło i 175 sztuk na plastik) oraz 500 000 sztuk worków do selektywnej zbiórki (100 000 sztuk niebieskich na papier, 200 000 sztuk żółtych na plastik, 100 000 sztuk zielonych na szkło i 100 000 sztuk pomarańczowych na metale) celem rozszerzenia funkcjonującego na terenie miasta Katowice systemu selektywnej zbiórki odpadów. Akcja promocyjno-edukacyjna w tym zakresie prowadzona będzie za pomocą plakatów, artykułów promocyjnych w prasie, lekcji edukacyjnych i konkursów z nagrodami przeprowadzonych w szkołach. W wyniku realizacji projektu systemem selektywnej zbiórki odpadów objętych zostanie ok. 95000 mieszkańców Katowic. </t>
  </si>
  <si>
    <t>223 814,88 EUR</t>
  </si>
  <si>
    <t>155 936,60 EUR</t>
  </si>
  <si>
    <t>Priorytet IX. Zdrowie i rekreacja/ Działanie 9.1 Infrastruktura lecznictwa zamkniętego</t>
  </si>
  <si>
    <t>Restrukturyzacja wraz z modernizacją Szpitala Ogólnego im. dr Edmunda Wojtyły w Bielsku-Białej</t>
  </si>
  <si>
    <t>Przedmiotem projektu jest dostosowanie Pawilonu nr 1 Szpitala Ogólnego im. dr Edmunda Wojtyły w Bielsku-Białej do wymogów prawa, usprawnienie komunikacji pomiędzy poszczególnymi pawilonami Szpitala, remont dachu, wraz z szerokim dosprzętowieniem placówki. W wyniku realizacji projektu wzrośnie jakość oraz dostępność usług świadczonych przez Szpital co przełoży się bezpośrednio na poprawę stanu zdrowia mieszkańców powiatu bielskiego oraz powiatu miasta Bielsko - Biała.</t>
  </si>
  <si>
    <t>2007-2009</t>
  </si>
  <si>
    <t>1 302 751,25 EUR</t>
  </si>
  <si>
    <t>994 099,49 EUR</t>
  </si>
  <si>
    <t>07.06.2011r.</t>
  </si>
  <si>
    <t>15.04.2010r.</t>
  </si>
  <si>
    <t>07.08.2009r.</t>
  </si>
  <si>
    <t>Miasto Bielsko- Biała</t>
  </si>
  <si>
    <t>Załacznik nr VII do Sprawozdania rocznego z realizacji RPO WSL w roku 2011</t>
  </si>
</sst>
</file>

<file path=xl/styles.xml><?xml version="1.0" encoding="utf-8"?>
<styleSheet xmlns="http://schemas.openxmlformats.org/spreadsheetml/2006/main">
  <numFmts count="1">
    <numFmt numFmtId="164" formatCode="#,###,###,##0.00"/>
  </numFmts>
  <fonts count="8">
    <font>
      <sz val="10"/>
      <name val="Arial CE"/>
      <charset val="238"/>
    </font>
    <font>
      <sz val="10"/>
      <name val="Times New Roman"/>
      <family val="1"/>
      <charset val="238"/>
    </font>
    <font>
      <i/>
      <sz val="10"/>
      <name val="Times New Roman"/>
      <family val="1"/>
      <charset val="238"/>
    </font>
    <font>
      <b/>
      <sz val="10"/>
      <name val="Times New Roman"/>
      <family val="1"/>
      <charset val="238"/>
    </font>
    <font>
      <b/>
      <i/>
      <sz val="10"/>
      <name val="Times New Roman"/>
      <family val="1"/>
      <charset val="238"/>
    </font>
    <font>
      <b/>
      <sz val="10"/>
      <color indexed="9"/>
      <name val="Times New Roman"/>
      <family val="1"/>
      <charset val="238"/>
    </font>
    <font>
      <sz val="10"/>
      <color indexed="56"/>
      <name val="Times New Roman"/>
      <family val="1"/>
      <charset val="238"/>
    </font>
    <font>
      <sz val="10"/>
      <color indexed="8"/>
      <name val="Times New Roman"/>
      <family val="1"/>
      <charset val="238"/>
    </font>
  </fonts>
  <fills count="13">
    <fill>
      <patternFill patternType="none"/>
    </fill>
    <fill>
      <patternFill patternType="gray125"/>
    </fill>
    <fill>
      <patternFill patternType="solid">
        <fgColor indexed="50"/>
        <bgColor indexed="64"/>
      </patternFill>
    </fill>
    <fill>
      <patternFill patternType="solid">
        <fgColor indexed="21"/>
        <bgColor indexed="64"/>
      </patternFill>
    </fill>
    <fill>
      <patternFill patternType="solid">
        <fgColor indexed="43"/>
        <bgColor indexed="64"/>
      </patternFill>
    </fill>
    <fill>
      <patternFill patternType="solid">
        <fgColor indexed="53"/>
        <bgColor indexed="64"/>
      </patternFill>
    </fill>
    <fill>
      <patternFill patternType="solid">
        <fgColor indexed="23"/>
        <bgColor indexed="64"/>
      </patternFill>
    </fill>
    <fill>
      <patternFill patternType="solid">
        <fgColor indexed="51"/>
        <bgColor indexed="64"/>
      </patternFill>
    </fill>
    <fill>
      <patternFill patternType="solid">
        <fgColor indexed="48"/>
        <bgColor indexed="64"/>
      </patternFill>
    </fill>
    <fill>
      <patternFill patternType="solid">
        <fgColor indexed="44"/>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bottom style="thick">
        <color indexed="9"/>
      </bottom>
      <diagonal/>
    </border>
    <border>
      <left/>
      <right style="thick">
        <color indexed="9"/>
      </right>
      <top/>
      <bottom style="thick">
        <color indexed="9"/>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70">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0" borderId="0" xfId="0" applyFont="1" applyAlignment="1">
      <alignment horizontal="left" vertical="center" wrapText="1"/>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4"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wrapText="1"/>
    </xf>
    <xf numFmtId="4" fontId="1"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xf numFmtId="0" fontId="3" fillId="0" borderId="0" xfId="0" applyFont="1" applyAlignment="1">
      <alignment horizontal="left" vertical="center"/>
    </xf>
    <xf numFmtId="0" fontId="3" fillId="3"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4" fontId="3" fillId="10" borderId="2" xfId="0" applyNumberFormat="1" applyFont="1" applyFill="1" applyBorder="1" applyAlignment="1">
      <alignment horizontal="center" vertical="center" wrapText="1"/>
    </xf>
    <xf numFmtId="0" fontId="5" fillId="8" borderId="4" xfId="0" applyFont="1" applyFill="1" applyBorder="1" applyAlignment="1">
      <alignment horizontal="left" vertical="center" wrapText="1"/>
    </xf>
    <xf numFmtId="0" fontId="6" fillId="9" borderId="5" xfId="0" applyFont="1" applyFill="1" applyBorder="1" applyAlignment="1">
      <alignment horizontal="left" vertical="center" wrapText="1"/>
    </xf>
    <xf numFmtId="0" fontId="5" fillId="8" borderId="6" xfId="0" applyFont="1" applyFill="1" applyBorder="1" applyAlignment="1">
      <alignment horizontal="left" vertical="center" wrapText="1"/>
    </xf>
    <xf numFmtId="0" fontId="6" fillId="9" borderId="7" xfId="0" applyFont="1" applyFill="1" applyBorder="1" applyAlignment="1">
      <alignment horizontal="left" vertical="center" wrapText="1"/>
    </xf>
    <xf numFmtId="4" fontId="6" fillId="9" borderId="7" xfId="0" applyNumberFormat="1"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3" fontId="3" fillId="10" borderId="1" xfId="0" applyNumberFormat="1" applyFont="1" applyFill="1" applyBorder="1" applyAlignment="1">
      <alignment horizontal="center" vertical="center" wrapText="1"/>
    </xf>
    <xf numFmtId="0" fontId="1" fillId="10" borderId="0" xfId="0" applyFont="1" applyFill="1" applyAlignment="1">
      <alignment horizontal="center" vertical="center"/>
    </xf>
    <xf numFmtId="164" fontId="7" fillId="0" borderId="8" xfId="0" applyNumberFormat="1" applyFont="1" applyFill="1" applyBorder="1" applyAlignment="1">
      <alignment horizontal="center" vertical="center"/>
    </xf>
    <xf numFmtId="0" fontId="1" fillId="12" borderId="0" xfId="0" applyFont="1" applyFill="1" applyAlignment="1">
      <alignment horizontal="left" vertical="top" wrapText="1"/>
    </xf>
    <xf numFmtId="0" fontId="1" fillId="9" borderId="5" xfId="0" applyFont="1" applyFill="1" applyBorder="1" applyAlignment="1">
      <alignment horizontal="left" vertical="center" wrapText="1"/>
    </xf>
    <xf numFmtId="0" fontId="1" fillId="9" borderId="7" xfId="0" applyFont="1" applyFill="1" applyBorder="1" applyAlignment="1">
      <alignment horizontal="left" vertical="center" wrapText="1"/>
    </xf>
    <xf numFmtId="4" fontId="1" fillId="9" borderId="7" xfId="0" applyNumberFormat="1" applyFont="1" applyFill="1" applyBorder="1" applyAlignment="1">
      <alignment horizontal="left" vertical="center" wrapText="1"/>
    </xf>
    <xf numFmtId="4" fontId="0" fillId="0" borderId="0" xfId="0" applyNumberFormat="1"/>
    <xf numFmtId="0" fontId="1" fillId="12" borderId="0" xfId="0" applyFont="1" applyFill="1" applyAlignment="1">
      <alignment wrapText="1"/>
    </xf>
    <xf numFmtId="4" fontId="3" fillId="10" borderId="1" xfId="0" applyNumberFormat="1" applyFont="1" applyFill="1" applyBorder="1" applyAlignment="1">
      <alignment horizontal="center" vertical="center" wrapText="1"/>
    </xf>
    <xf numFmtId="0" fontId="2" fillId="0" borderId="0" xfId="0" applyFont="1" applyBorder="1" applyAlignment="1">
      <alignment horizontal="right" vertical="center"/>
    </xf>
    <xf numFmtId="0" fontId="3"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11" borderId="1" xfId="0" applyFont="1" applyFill="1" applyBorder="1" applyAlignment="1">
      <alignment horizontal="left"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2" xfId="0" applyFont="1" applyBorder="1" applyAlignment="1">
      <alignment horizontal="justify" vertical="center" wrapText="1"/>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1320" b="1" i="0" u="none" strike="noStrike" baseline="0">
                <a:solidFill>
                  <a:srgbClr val="000000"/>
                </a:solidFill>
                <a:latin typeface="Times New Roman"/>
                <a:ea typeface="Times New Roman"/>
                <a:cs typeface="Times New Roman"/>
              </a:defRPr>
            </a:pPr>
            <a:r>
              <a:rPr lang="pl-PL"/>
              <a:t>Inwestycje dofinansowane z EFRR wpisujące się w SRMB wg obszarów wsparcia [w EURO]</a:t>
            </a:r>
          </a:p>
        </c:rich>
      </c:tx>
      <c:layout>
        <c:manualLayout>
          <c:xMode val="edge"/>
          <c:yMode val="edge"/>
          <c:x val="0.11650513198045373"/>
          <c:y val="3.023249092087292E-2"/>
        </c:manualLayout>
      </c:layout>
      <c:spPr>
        <a:noFill/>
        <a:ln w="25400">
          <a:noFill/>
        </a:ln>
      </c:spPr>
    </c:title>
    <c:plotArea>
      <c:layout>
        <c:manualLayout>
          <c:layoutTarget val="inner"/>
          <c:xMode val="edge"/>
          <c:yMode val="edge"/>
          <c:x val="8.8207119271381404E-2"/>
          <c:y val="0.27329107054855961"/>
          <c:w val="0.49676453903174872"/>
          <c:h val="0.71395429909418306"/>
        </c:manualLayout>
      </c:layout>
      <c:pieChart>
        <c:varyColors val="1"/>
        <c:ser>
          <c:idx val="0"/>
          <c:order val="0"/>
          <c:spPr>
            <a:solidFill>
              <a:srgbClr val="9999FF"/>
            </a:solidFill>
            <a:ln w="12700">
              <a:solidFill>
                <a:srgbClr val="000000"/>
              </a:solidFill>
              <a:prstDash val="solid"/>
            </a:ln>
          </c:spPr>
          <c:dPt>
            <c:idx val="0"/>
            <c:spPr>
              <a:solidFill>
                <a:srgbClr val="008080"/>
              </a:solidFill>
              <a:ln w="25400">
                <a:noFill/>
              </a:ln>
            </c:spPr>
          </c:dPt>
          <c:dPt>
            <c:idx val="1"/>
            <c:spPr>
              <a:solidFill>
                <a:srgbClr val="FF6600"/>
              </a:solidFill>
              <a:ln w="25400">
                <a:noFill/>
              </a:ln>
            </c:spPr>
          </c:dPt>
          <c:dPt>
            <c:idx val="2"/>
            <c:spPr>
              <a:solidFill>
                <a:srgbClr val="808080"/>
              </a:solidFill>
              <a:ln w="25400">
                <a:noFill/>
              </a:ln>
            </c:spPr>
          </c:dPt>
          <c:dPt>
            <c:idx val="3"/>
            <c:spPr>
              <a:solidFill>
                <a:srgbClr val="99CC00"/>
              </a:solidFill>
              <a:ln w="25400">
                <a:noFill/>
              </a:ln>
            </c:spPr>
          </c:dPt>
          <c:dPt>
            <c:idx val="4"/>
            <c:spPr>
              <a:solidFill>
                <a:srgbClr val="FFFF99"/>
              </a:solidFill>
              <a:ln w="25400">
                <a:noFill/>
              </a:ln>
            </c:spPr>
          </c:dPt>
          <c:dLbls>
            <c:dLbl>
              <c:idx val="0"/>
              <c:layout>
                <c:manualLayout>
                  <c:x val="-7.7630424902035838E-2"/>
                  <c:y val="-2.862807108127878E-2"/>
                </c:manualLayout>
              </c:layout>
              <c:dLblPos val="bestFit"/>
              <c:showVal val="1"/>
            </c:dLbl>
            <c:dLbl>
              <c:idx val="1"/>
              <c:layout>
                <c:manualLayout>
                  <c:x val="0.10175455837131153"/>
                  <c:y val="-2.0155113807495392E-2"/>
                </c:manualLayout>
              </c:layout>
              <c:dLblPos val="bestFit"/>
              <c:showVal val="1"/>
            </c:dLbl>
            <c:dLbl>
              <c:idx val="2"/>
              <c:layout>
                <c:manualLayout>
                  <c:x val="4.8832444331555334E-2"/>
                  <c:y val="-3.6874101225274403E-2"/>
                </c:manualLayout>
              </c:layout>
              <c:dLblPos val="bestFit"/>
              <c:showVal val="1"/>
            </c:dLbl>
            <c:dLbl>
              <c:idx val="3"/>
              <c:layout>
                <c:manualLayout>
                  <c:x val="0.16242059446157373"/>
                  <c:y val="3.9843380233208652E-4"/>
                </c:manualLayout>
              </c:layout>
              <c:dLblPos val="bestFit"/>
              <c:showVal val="1"/>
            </c:dLbl>
            <c:dLbl>
              <c:idx val="4"/>
              <c:layout>
                <c:manualLayout>
                  <c:x val="5.7636948607230551E-2"/>
                  <c:y val="-0.26038979632717968"/>
                </c:manualLayout>
              </c:layout>
              <c:dLblPos val="bestFit"/>
              <c:showVal val="1"/>
            </c:dLbl>
            <c:txPr>
              <a:bodyPr/>
              <a:lstStyle/>
              <a:p>
                <a:pPr>
                  <a:defRPr sz="1200" b="1" i="0" u="none" strike="noStrike" baseline="0">
                    <a:solidFill>
                      <a:srgbClr val="000000"/>
                    </a:solidFill>
                    <a:latin typeface="Times New Roman"/>
                    <a:ea typeface="Times New Roman"/>
                    <a:cs typeface="Times New Roman"/>
                  </a:defRPr>
                </a:pPr>
                <a:endParaRPr lang="pl-PL"/>
              </a:p>
            </c:txPr>
            <c:showVal val="1"/>
            <c:showLeaderLines val="1"/>
          </c:dLbls>
          <c:cat>
            <c:strRef>
              <c:f>'Tabela 7b i Wykres'!$A$9:$A$13</c:f>
              <c:strCache>
                <c:ptCount val="5"/>
                <c:pt idx="0">
                  <c:v>B+R, Innowacje</c:v>
                </c:pt>
                <c:pt idx="1">
                  <c:v>Energia</c:v>
                </c:pt>
                <c:pt idx="2">
                  <c:v>Transport</c:v>
                </c:pt>
                <c:pt idx="3">
                  <c:v>Środowisko</c:v>
                </c:pt>
                <c:pt idx="4">
                  <c:v>Inne</c:v>
                </c:pt>
              </c:strCache>
            </c:strRef>
          </c:cat>
          <c:val>
            <c:numRef>
              <c:f>'Tabela 7b i Wykres'!$B$9:$B$13</c:f>
              <c:numCache>
                <c:formatCode>#,##0.00</c:formatCode>
                <c:ptCount val="5"/>
                <c:pt idx="0">
                  <c:v>38201000.549999997</c:v>
                </c:pt>
                <c:pt idx="1">
                  <c:v>22224106.149999999</c:v>
                </c:pt>
                <c:pt idx="2">
                  <c:v>242321885.50999999</c:v>
                </c:pt>
                <c:pt idx="3">
                  <c:v>100872870.28</c:v>
                </c:pt>
                <c:pt idx="4">
                  <c:v>315176740.43000001</c:v>
                </c:pt>
              </c:numCache>
            </c:numRef>
          </c:val>
        </c:ser>
        <c:firstSliceAng val="0"/>
      </c:pieChart>
      <c:spPr>
        <a:noFill/>
        <a:ln w="25400">
          <a:noFill/>
        </a:ln>
      </c:spPr>
    </c:plotArea>
    <c:legend>
      <c:legendPos val="r"/>
      <c:layout>
        <c:manualLayout>
          <c:xMode val="edge"/>
          <c:yMode val="edge"/>
          <c:x val="0.7400145103813246"/>
          <c:y val="0.42270625585656141"/>
          <c:w val="0.24914538121759158"/>
          <c:h val="0.26001594383295351"/>
        </c:manualLayout>
      </c:layout>
      <c:spPr>
        <a:noFill/>
        <a:ln w="25400">
          <a:noFill/>
        </a:ln>
      </c:spPr>
      <c:txPr>
        <a:bodyPr/>
        <a:lstStyle/>
        <a:p>
          <a:pPr>
            <a:defRPr sz="1010" b="1" i="0" u="none" strike="noStrike" baseline="0">
              <a:solidFill>
                <a:srgbClr val="000000"/>
              </a:solidFill>
              <a:latin typeface="Times New Roman"/>
              <a:ea typeface="Times New Roman"/>
              <a:cs typeface="Times New Roman"/>
            </a:defRPr>
          </a:pPr>
          <a:endParaRPr lang="pl-PL"/>
        </a:p>
      </c:txPr>
    </c:legend>
    <c:plotVisOnly val="1"/>
    <c:dispBlanksAs val="zero"/>
  </c:chart>
  <c:spPr>
    <a:solidFill>
      <a:srgbClr val="FFFFFF"/>
    </a:solidFill>
    <a:ln w="9525">
      <a:noFill/>
    </a:ln>
  </c:spPr>
  <c:txPr>
    <a:bodyPr/>
    <a:lstStyle/>
    <a:p>
      <a:pPr>
        <a:defRPr sz="1100" b="1" i="0" u="none" strike="noStrike" baseline="0">
          <a:solidFill>
            <a:srgbClr val="000000"/>
          </a:solidFill>
          <a:latin typeface="Times New Roman"/>
          <a:ea typeface="Times New Roman"/>
          <a:cs typeface="Times New Roman"/>
        </a:defRPr>
      </a:pPr>
      <a:endParaRPr lang="pl-PL"/>
    </a:p>
  </c:txPr>
  <c:printSettings>
    <c:headerFooter alignWithMargins="0"/>
    <c:pageMargins b="1" l="0.75000000000000189" r="0.75000000000000189"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497416</xdr:colOff>
      <xdr:row>0</xdr:row>
      <xdr:rowOff>1</xdr:rowOff>
    </xdr:from>
    <xdr:to>
      <xdr:col>5</xdr:col>
      <xdr:colOff>714375</xdr:colOff>
      <xdr:row>0</xdr:row>
      <xdr:rowOff>571501</xdr:rowOff>
    </xdr:to>
    <xdr:pic>
      <xdr:nvPicPr>
        <xdr:cNvPr id="2" name="Obraz 2"/>
        <xdr:cNvPicPr>
          <a:picLocks noChangeAspect="1" noChangeArrowheads="1"/>
        </xdr:cNvPicPr>
      </xdr:nvPicPr>
      <xdr:blipFill>
        <a:blip xmlns:r="http://schemas.openxmlformats.org/officeDocument/2006/relationships" r:embed="rId1" cstate="print"/>
        <a:srcRect/>
        <a:stretch>
          <a:fillRect/>
        </a:stretch>
      </xdr:blipFill>
      <xdr:spPr bwMode="auto">
        <a:xfrm>
          <a:off x="740833" y="1"/>
          <a:ext cx="5000625" cy="571500"/>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19</xdr:row>
      <xdr:rowOff>66675</xdr:rowOff>
    </xdr:from>
    <xdr:to>
      <xdr:col>4</xdr:col>
      <xdr:colOff>123825</xdr:colOff>
      <xdr:row>52</xdr:row>
      <xdr:rowOff>85725</xdr:rowOff>
    </xdr:to>
    <xdr:graphicFrame macro="">
      <xdr:nvGraphicFramePr>
        <xdr:cNvPr id="10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13</xdr:row>
      <xdr:rowOff>57150</xdr:rowOff>
    </xdr:from>
    <xdr:to>
      <xdr:col>1</xdr:col>
      <xdr:colOff>1676400</xdr:colOff>
      <xdr:row>14</xdr:row>
      <xdr:rowOff>0</xdr:rowOff>
    </xdr:to>
    <xdr:pic>
      <xdr:nvPicPr>
        <xdr:cNvPr id="2360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257425" y="6915150"/>
          <a:ext cx="1543050" cy="1038225"/>
        </a:xfrm>
        <a:prstGeom prst="rect">
          <a:avLst/>
        </a:prstGeom>
        <a:noFill/>
        <a:ln w="1">
          <a:noFill/>
          <a:miter lim="800000"/>
          <a:headEnd/>
          <a:tailEnd/>
        </a:ln>
      </xdr:spPr>
    </xdr:pic>
    <xdr:clientData/>
  </xdr:twoCellAnchor>
  <xdr:twoCellAnchor editAs="oneCell">
    <xdr:from>
      <xdr:col>1</xdr:col>
      <xdr:colOff>2066925</xdr:colOff>
      <xdr:row>13</xdr:row>
      <xdr:rowOff>95250</xdr:rowOff>
    </xdr:from>
    <xdr:to>
      <xdr:col>1</xdr:col>
      <xdr:colOff>3486150</xdr:colOff>
      <xdr:row>13</xdr:row>
      <xdr:rowOff>1066800</xdr:rowOff>
    </xdr:to>
    <xdr:pic>
      <xdr:nvPicPr>
        <xdr:cNvPr id="2360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91000" y="6953250"/>
          <a:ext cx="1419225" cy="971550"/>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13</xdr:row>
      <xdr:rowOff>95250</xdr:rowOff>
    </xdr:from>
    <xdr:to>
      <xdr:col>1</xdr:col>
      <xdr:colOff>1695450</xdr:colOff>
      <xdr:row>13</xdr:row>
      <xdr:rowOff>981075</xdr:rowOff>
    </xdr:to>
    <xdr:pic>
      <xdr:nvPicPr>
        <xdr:cNvPr id="287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81225" y="6238875"/>
          <a:ext cx="1638300" cy="885825"/>
        </a:xfrm>
        <a:prstGeom prst="rect">
          <a:avLst/>
        </a:prstGeom>
        <a:noFill/>
        <a:ln w="1">
          <a:noFill/>
          <a:miter lim="800000"/>
          <a:headEnd/>
          <a:tailEnd/>
        </a:ln>
      </xdr:spPr>
    </xdr:pic>
    <xdr:clientData/>
  </xdr:twoCellAnchor>
  <xdr:twoCellAnchor editAs="oneCell">
    <xdr:from>
      <xdr:col>1</xdr:col>
      <xdr:colOff>2019300</xdr:colOff>
      <xdr:row>13</xdr:row>
      <xdr:rowOff>142875</xdr:rowOff>
    </xdr:from>
    <xdr:to>
      <xdr:col>1</xdr:col>
      <xdr:colOff>3381375</xdr:colOff>
      <xdr:row>13</xdr:row>
      <xdr:rowOff>1066800</xdr:rowOff>
    </xdr:to>
    <xdr:pic>
      <xdr:nvPicPr>
        <xdr:cNvPr id="2871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43375" y="6286500"/>
          <a:ext cx="1362075" cy="923925"/>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561975</xdr:colOff>
      <xdr:row>13</xdr:row>
      <xdr:rowOff>38100</xdr:rowOff>
    </xdr:from>
    <xdr:to>
      <xdr:col>1</xdr:col>
      <xdr:colOff>2171700</xdr:colOff>
      <xdr:row>13</xdr:row>
      <xdr:rowOff>1447800</xdr:rowOff>
    </xdr:to>
    <xdr:pic>
      <xdr:nvPicPr>
        <xdr:cNvPr id="4184" name="Picture 70"/>
        <xdr:cNvPicPr>
          <a:picLocks noChangeAspect="1" noChangeArrowheads="1"/>
        </xdr:cNvPicPr>
      </xdr:nvPicPr>
      <xdr:blipFill>
        <a:blip xmlns:r="http://schemas.openxmlformats.org/officeDocument/2006/relationships" r:embed="rId1" cstate="print"/>
        <a:srcRect/>
        <a:stretch>
          <a:fillRect/>
        </a:stretch>
      </xdr:blipFill>
      <xdr:spPr bwMode="auto">
        <a:xfrm>
          <a:off x="2686050" y="5667375"/>
          <a:ext cx="1609725" cy="1409700"/>
        </a:xfrm>
        <a:prstGeom prst="rect">
          <a:avLst/>
        </a:prstGeom>
        <a:noFill/>
        <a:ln w="1">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323850</xdr:colOff>
      <xdr:row>13</xdr:row>
      <xdr:rowOff>95250</xdr:rowOff>
    </xdr:from>
    <xdr:to>
      <xdr:col>1</xdr:col>
      <xdr:colOff>1771650</xdr:colOff>
      <xdr:row>13</xdr:row>
      <xdr:rowOff>1133475</xdr:rowOff>
    </xdr:to>
    <xdr:pic>
      <xdr:nvPicPr>
        <xdr:cNvPr id="3157" name="Picture 51"/>
        <xdr:cNvPicPr>
          <a:picLocks noChangeAspect="1" noChangeArrowheads="1"/>
        </xdr:cNvPicPr>
      </xdr:nvPicPr>
      <xdr:blipFill>
        <a:blip xmlns:r="http://schemas.openxmlformats.org/officeDocument/2006/relationships" r:embed="rId1" cstate="print"/>
        <a:srcRect/>
        <a:stretch>
          <a:fillRect/>
        </a:stretch>
      </xdr:blipFill>
      <xdr:spPr bwMode="auto">
        <a:xfrm>
          <a:off x="2447925" y="5791200"/>
          <a:ext cx="1447800" cy="1038225"/>
        </a:xfrm>
        <a:prstGeom prst="rect">
          <a:avLst/>
        </a:prstGeom>
        <a:noFill/>
        <a:ln w="1">
          <a:noFill/>
          <a:miter lim="800000"/>
          <a:headEnd/>
          <a:tailEnd/>
        </a:ln>
      </xdr:spPr>
    </xdr:pic>
    <xdr:clientData/>
  </xdr:twoCellAnchor>
  <xdr:twoCellAnchor editAs="oneCell">
    <xdr:from>
      <xdr:col>1</xdr:col>
      <xdr:colOff>2152650</xdr:colOff>
      <xdr:row>13</xdr:row>
      <xdr:rowOff>123825</xdr:rowOff>
    </xdr:from>
    <xdr:to>
      <xdr:col>1</xdr:col>
      <xdr:colOff>3505200</xdr:colOff>
      <xdr:row>13</xdr:row>
      <xdr:rowOff>1066800</xdr:rowOff>
    </xdr:to>
    <xdr:pic>
      <xdr:nvPicPr>
        <xdr:cNvPr id="3158" name="Picture 52"/>
        <xdr:cNvPicPr>
          <a:picLocks noChangeAspect="1" noChangeArrowheads="1"/>
        </xdr:cNvPicPr>
      </xdr:nvPicPr>
      <xdr:blipFill>
        <a:blip xmlns:r="http://schemas.openxmlformats.org/officeDocument/2006/relationships" r:embed="rId2" cstate="print"/>
        <a:srcRect/>
        <a:stretch>
          <a:fillRect/>
        </a:stretch>
      </xdr:blipFill>
      <xdr:spPr bwMode="auto">
        <a:xfrm>
          <a:off x="4276725" y="5819775"/>
          <a:ext cx="1352550" cy="9429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M25"/>
  <sheetViews>
    <sheetView zoomScale="70" zoomScaleNormal="70" zoomScaleSheetLayoutView="80" workbookViewId="0">
      <pane xSplit="2" ySplit="4" topLeftCell="C5" activePane="bottomRight" state="frozen"/>
      <selection pane="topRight" activeCell="C1" sqref="C1"/>
      <selection pane="bottomLeft" activeCell="A5" sqref="A5"/>
      <selection pane="bottomRight" activeCell="M15" sqref="M15"/>
    </sheetView>
  </sheetViews>
  <sheetFormatPr defaultRowHeight="12.75"/>
  <cols>
    <col min="1" max="1" width="3.5703125" style="6" customWidth="1"/>
    <col min="2" max="2" width="29.140625" style="15" customWidth="1"/>
    <col min="3" max="3" width="12.28515625" style="6" customWidth="1"/>
    <col min="4" max="4" width="16.85546875" style="23" customWidth="1"/>
    <col min="5" max="5" width="13.42578125" style="23" customWidth="1"/>
    <col min="6" max="7" width="19" style="23" customWidth="1"/>
    <col min="8" max="8" width="18" style="23" customWidth="1"/>
    <col min="9" max="9" width="23.7109375" style="23" customWidth="1"/>
    <col min="10" max="10" width="21" style="6" customWidth="1"/>
    <col min="11" max="11" width="18.7109375" style="6" customWidth="1"/>
    <col min="12" max="12" width="19.7109375" style="6" customWidth="1"/>
    <col min="13" max="13" width="30.7109375" style="6" customWidth="1"/>
    <col min="14" max="16384" width="9.140625" style="6"/>
  </cols>
  <sheetData>
    <row r="1" spans="1:13" ht="46.5" customHeight="1">
      <c r="A1" s="55" t="s">
        <v>132</v>
      </c>
      <c r="B1" s="55"/>
      <c r="C1" s="55"/>
      <c r="D1" s="55"/>
      <c r="E1" s="55"/>
      <c r="F1" s="55"/>
      <c r="G1" s="55"/>
      <c r="H1" s="55"/>
      <c r="I1" s="55"/>
      <c r="J1" s="55"/>
      <c r="K1" s="55"/>
      <c r="L1" s="55"/>
      <c r="M1" s="55"/>
    </row>
    <row r="2" spans="1:13" ht="35.25" customHeight="1">
      <c r="A2" s="58" t="s">
        <v>73</v>
      </c>
      <c r="B2" s="58"/>
      <c r="C2" s="58"/>
      <c r="D2" s="58"/>
      <c r="E2" s="58"/>
      <c r="F2" s="58"/>
      <c r="G2" s="58"/>
      <c r="H2" s="58"/>
      <c r="I2" s="58"/>
      <c r="J2" s="59"/>
      <c r="K2" s="59"/>
      <c r="L2" s="59"/>
      <c r="M2" s="59"/>
    </row>
    <row r="3" spans="1:13" ht="54.6" customHeight="1">
      <c r="A3" s="56" t="s">
        <v>0</v>
      </c>
      <c r="B3" s="60" t="s">
        <v>1</v>
      </c>
      <c r="C3" s="56" t="s">
        <v>44</v>
      </c>
      <c r="D3" s="56" t="s">
        <v>2</v>
      </c>
      <c r="E3" s="56"/>
      <c r="F3" s="56" t="s">
        <v>46</v>
      </c>
      <c r="G3" s="56"/>
      <c r="H3" s="57"/>
      <c r="I3" s="57"/>
      <c r="J3" s="56" t="s">
        <v>50</v>
      </c>
      <c r="K3" s="56"/>
      <c r="L3" s="57"/>
      <c r="M3" s="57"/>
    </row>
    <row r="4" spans="1:13" ht="63" customHeight="1">
      <c r="A4" s="56"/>
      <c r="B4" s="60"/>
      <c r="C4" s="56"/>
      <c r="D4" s="41" t="s">
        <v>45</v>
      </c>
      <c r="E4" s="41" t="s">
        <v>51</v>
      </c>
      <c r="F4" s="41" t="s">
        <v>47</v>
      </c>
      <c r="G4" s="41" t="s">
        <v>48</v>
      </c>
      <c r="H4" s="41" t="s">
        <v>61</v>
      </c>
      <c r="I4" s="41" t="s">
        <v>49</v>
      </c>
      <c r="J4" s="41" t="s">
        <v>47</v>
      </c>
      <c r="K4" s="41" t="s">
        <v>48</v>
      </c>
      <c r="L4" s="41" t="s">
        <v>61</v>
      </c>
      <c r="M4" s="41" t="s">
        <v>49</v>
      </c>
    </row>
    <row r="5" spans="1:13" ht="27.75" customHeight="1">
      <c r="A5" s="3" t="s">
        <v>54</v>
      </c>
      <c r="B5" s="10" t="s">
        <v>54</v>
      </c>
      <c r="C5" s="3" t="s">
        <v>54</v>
      </c>
      <c r="D5" s="3" t="s">
        <v>5</v>
      </c>
      <c r="E5" s="3" t="s">
        <v>52</v>
      </c>
      <c r="F5" s="3" t="s">
        <v>53</v>
      </c>
      <c r="G5" s="3" t="s">
        <v>11</v>
      </c>
      <c r="H5" s="3" t="s">
        <v>13</v>
      </c>
      <c r="I5" s="3" t="s">
        <v>17</v>
      </c>
      <c r="J5" s="3" t="s">
        <v>19</v>
      </c>
      <c r="K5" s="3" t="s">
        <v>21</v>
      </c>
      <c r="L5" s="3" t="s">
        <v>23</v>
      </c>
      <c r="M5" s="3" t="s">
        <v>27</v>
      </c>
    </row>
    <row r="6" spans="1:13" ht="46.5" customHeight="1">
      <c r="A6" s="3" t="s">
        <v>3</v>
      </c>
      <c r="B6" s="42" t="s">
        <v>4</v>
      </c>
      <c r="C6" s="3"/>
      <c r="D6" s="4">
        <f t="shared" ref="D6:L6" si="0">SUM(D7:D11)</f>
        <v>20</v>
      </c>
      <c r="E6" s="4">
        <f t="shared" si="0"/>
        <v>76</v>
      </c>
      <c r="F6" s="5">
        <f t="shared" si="0"/>
        <v>33851323.605036452</v>
      </c>
      <c r="G6" s="5">
        <f t="shared" si="0"/>
        <v>31518106.887563508</v>
      </c>
      <c r="H6" s="5">
        <f>SUM(H7:H11)</f>
        <v>20065969.489728298</v>
      </c>
      <c r="I6" s="5">
        <f t="shared" si="0"/>
        <v>20065969.489728298</v>
      </c>
      <c r="J6" s="5">
        <f t="shared" si="0"/>
        <v>142509999.72387895</v>
      </c>
      <c r="K6" s="5">
        <f t="shared" si="0"/>
        <v>130498970.84382594</v>
      </c>
      <c r="L6" s="5">
        <f t="shared" si="0"/>
        <v>100872870.28495693</v>
      </c>
      <c r="M6" s="5">
        <f>SUM(M7:M11)</f>
        <v>100872870.28495693</v>
      </c>
    </row>
    <row r="7" spans="1:13" ht="43.5" customHeight="1">
      <c r="A7" s="1" t="s">
        <v>5</v>
      </c>
      <c r="B7" s="7" t="s">
        <v>6</v>
      </c>
      <c r="C7" s="1" t="s">
        <v>54</v>
      </c>
      <c r="D7" s="16"/>
      <c r="E7" s="16"/>
      <c r="F7" s="17"/>
      <c r="G7" s="17"/>
      <c r="H7" s="17"/>
      <c r="I7" s="17"/>
      <c r="J7" s="18"/>
      <c r="K7" s="18"/>
      <c r="L7" s="18"/>
      <c r="M7" s="18"/>
    </row>
    <row r="8" spans="1:13" ht="52.5" customHeight="1">
      <c r="A8" s="1" t="s">
        <v>7</v>
      </c>
      <c r="B8" s="9" t="s">
        <v>8</v>
      </c>
      <c r="C8" s="2" t="s">
        <v>55</v>
      </c>
      <c r="D8" s="21">
        <v>13</v>
      </c>
      <c r="E8" s="21">
        <v>41</v>
      </c>
      <c r="F8" s="19">
        <f>146502825.96/4.527</f>
        <v>32362011.47779987</v>
      </c>
      <c r="G8" s="19">
        <f>135940722.88/4.527</f>
        <v>30028876.27126132</v>
      </c>
      <c r="H8" s="19">
        <f>85108158.93/4.527</f>
        <v>18800123.465871438</v>
      </c>
      <c r="I8" s="19">
        <f>85108158.93/4.527</f>
        <v>18800123.465871438</v>
      </c>
      <c r="J8" s="20">
        <f>513431114.54/4.527</f>
        <v>113415311.36293352</v>
      </c>
      <c r="K8" s="20">
        <f>486490430.82/4.527</f>
        <v>107464199.43008615</v>
      </c>
      <c r="L8" s="20">
        <f>368856415.74/4.527</f>
        <v>81479217.084161699</v>
      </c>
      <c r="M8" s="20">
        <f>368856415.74/4.527</f>
        <v>81479217.084161699</v>
      </c>
    </row>
    <row r="9" spans="1:13" ht="41.25" customHeight="1">
      <c r="A9" s="1" t="s">
        <v>9</v>
      </c>
      <c r="B9" s="9" t="s">
        <v>10</v>
      </c>
      <c r="C9" s="2" t="s">
        <v>62</v>
      </c>
      <c r="D9" s="21">
        <v>7</v>
      </c>
      <c r="E9" s="21">
        <v>35</v>
      </c>
      <c r="F9" s="19">
        <f>6742116/4.527</f>
        <v>1489312.1272365805</v>
      </c>
      <c r="G9" s="19">
        <f>6741747/4.527</f>
        <v>1489230.6163021869</v>
      </c>
      <c r="H9" s="19">
        <f>5730484.95/4.527</f>
        <v>1265846.023856859</v>
      </c>
      <c r="I9" s="19">
        <f>5730484.95/4.527</f>
        <v>1265846.023856859</v>
      </c>
      <c r="J9" s="20">
        <f>131711654.21/4.527</f>
        <v>29094688.360945437</v>
      </c>
      <c r="K9" s="20">
        <f>104278410.19/4.527</f>
        <v>23034771.413739782</v>
      </c>
      <c r="L9" s="20">
        <f>87795068.04/4.527</f>
        <v>19393653.20079523</v>
      </c>
      <c r="M9" s="20">
        <f>87795068.04/4.527</f>
        <v>19393653.20079523</v>
      </c>
    </row>
    <row r="10" spans="1:13" ht="36.75" customHeight="1">
      <c r="A10" s="1" t="s">
        <v>11</v>
      </c>
      <c r="B10" s="9" t="s">
        <v>12</v>
      </c>
      <c r="C10" s="1" t="s">
        <v>56</v>
      </c>
      <c r="D10" s="16">
        <v>0</v>
      </c>
      <c r="E10" s="16">
        <v>0</v>
      </c>
      <c r="F10" s="17">
        <v>0</v>
      </c>
      <c r="G10" s="17">
        <v>0</v>
      </c>
      <c r="H10" s="17">
        <v>0</v>
      </c>
      <c r="I10" s="17">
        <v>0</v>
      </c>
      <c r="J10" s="18">
        <v>0</v>
      </c>
      <c r="K10" s="18">
        <v>0</v>
      </c>
      <c r="L10" s="18">
        <v>0</v>
      </c>
      <c r="M10" s="18">
        <v>0</v>
      </c>
    </row>
    <row r="11" spans="1:13" ht="43.5" customHeight="1">
      <c r="A11" s="1" t="s">
        <v>13</v>
      </c>
      <c r="B11" s="9" t="s">
        <v>14</v>
      </c>
      <c r="C11" s="1">
        <v>49</v>
      </c>
      <c r="D11" s="16">
        <v>0</v>
      </c>
      <c r="E11" s="16">
        <v>0</v>
      </c>
      <c r="F11" s="17">
        <v>0</v>
      </c>
      <c r="G11" s="17">
        <v>0</v>
      </c>
      <c r="H11" s="17">
        <v>0</v>
      </c>
      <c r="I11" s="17">
        <v>0</v>
      </c>
      <c r="J11" s="18">
        <v>0</v>
      </c>
      <c r="K11" s="18">
        <v>0</v>
      </c>
      <c r="L11" s="18">
        <v>0</v>
      </c>
      <c r="M11" s="18">
        <v>0</v>
      </c>
    </row>
    <row r="12" spans="1:13" ht="38.25" customHeight="1">
      <c r="A12" s="3" t="s">
        <v>15</v>
      </c>
      <c r="B12" s="10" t="s">
        <v>16</v>
      </c>
      <c r="C12" s="3"/>
      <c r="D12" s="4">
        <f t="shared" ref="D12:M12" si="1">SUM(D13:D16)</f>
        <v>581</v>
      </c>
      <c r="E12" s="4">
        <f t="shared" si="1"/>
        <v>2141</v>
      </c>
      <c r="F12" s="5">
        <f t="shared" si="1"/>
        <v>144308873.4440645</v>
      </c>
      <c r="G12" s="5">
        <f t="shared" si="1"/>
        <v>117339528.24581842</v>
      </c>
      <c r="H12" s="5">
        <f t="shared" si="1"/>
        <v>65503746.441683233</v>
      </c>
      <c r="I12" s="5">
        <f t="shared" si="1"/>
        <v>58072670.829812236</v>
      </c>
      <c r="J12" s="5">
        <f t="shared" si="1"/>
        <v>410659500.05999994</v>
      </c>
      <c r="K12" s="5">
        <f t="shared" si="1"/>
        <v>339591007.71567702</v>
      </c>
      <c r="L12" s="5">
        <f t="shared" si="1"/>
        <v>192093281.69653413</v>
      </c>
      <c r="M12" s="5">
        <f t="shared" si="1"/>
        <v>171411166.59999999</v>
      </c>
    </row>
    <row r="13" spans="1:13" ht="78.75" customHeight="1">
      <c r="A13" s="1" t="s">
        <v>17</v>
      </c>
      <c r="B13" s="8" t="s">
        <v>18</v>
      </c>
      <c r="C13" s="1" t="s">
        <v>54</v>
      </c>
      <c r="D13" s="16"/>
      <c r="E13" s="16"/>
      <c r="F13" s="17"/>
      <c r="G13" s="17"/>
      <c r="H13" s="17"/>
      <c r="I13" s="17"/>
      <c r="J13" s="18"/>
      <c r="K13" s="18"/>
      <c r="L13" s="18"/>
      <c r="M13" s="18"/>
    </row>
    <row r="14" spans="1:13" ht="56.25" customHeight="1">
      <c r="A14" s="1" t="s">
        <v>19</v>
      </c>
      <c r="B14" s="11" t="s">
        <v>20</v>
      </c>
      <c r="C14" s="1" t="s">
        <v>57</v>
      </c>
      <c r="D14" s="16">
        <v>169</v>
      </c>
      <c r="E14" s="16">
        <v>306</v>
      </c>
      <c r="F14" s="19">
        <v>66854062.640000001</v>
      </c>
      <c r="G14" s="19">
        <v>53917943.659999996</v>
      </c>
      <c r="H14" s="19">
        <v>28503064.5</v>
      </c>
      <c r="I14" s="19">
        <v>24462057.280000001</v>
      </c>
      <c r="J14" s="20">
        <v>104415895.41</v>
      </c>
      <c r="K14" s="20">
        <v>84577226.810000002</v>
      </c>
      <c r="L14" s="20">
        <v>44666527.229999997</v>
      </c>
      <c r="M14" s="20">
        <v>38201000.549999997</v>
      </c>
    </row>
    <row r="15" spans="1:13" ht="92.25" customHeight="1">
      <c r="A15" s="1" t="s">
        <v>21</v>
      </c>
      <c r="B15" s="12" t="s">
        <v>22</v>
      </c>
      <c r="C15" s="2" t="s">
        <v>58</v>
      </c>
      <c r="D15" s="21">
        <v>412</v>
      </c>
      <c r="E15" s="21">
        <v>1835</v>
      </c>
      <c r="F15" s="19">
        <f>350637928.51/4.527</f>
        <v>77454810.804064497</v>
      </c>
      <c r="G15" s="19">
        <f>287109513.42/4.527</f>
        <v>63421584.585818425</v>
      </c>
      <c r="H15" s="19">
        <f>167502087.15/4.527</f>
        <v>37000681.941683233</v>
      </c>
      <c r="I15" s="19">
        <f>152155247.54/4.527</f>
        <v>33610613.549812235</v>
      </c>
      <c r="J15" s="20">
        <v>306243604.64999998</v>
      </c>
      <c r="K15" s="20">
        <f>1154447386.16/4.527</f>
        <v>255013780.90567705</v>
      </c>
      <c r="L15" s="20">
        <f>667400917.47/4.527</f>
        <v>147426754.46653414</v>
      </c>
      <c r="M15" s="20">
        <v>133210166.05</v>
      </c>
    </row>
    <row r="16" spans="1:13" ht="50.25" customHeight="1">
      <c r="A16" s="1" t="s">
        <v>23</v>
      </c>
      <c r="B16" s="8" t="s">
        <v>24</v>
      </c>
      <c r="C16" s="1" t="s">
        <v>54</v>
      </c>
      <c r="D16" s="16"/>
      <c r="E16" s="16"/>
      <c r="F16" s="17"/>
      <c r="G16" s="17"/>
      <c r="H16" s="17"/>
      <c r="I16" s="17"/>
      <c r="J16" s="18"/>
      <c r="K16" s="18"/>
      <c r="L16" s="18"/>
      <c r="M16" s="18"/>
    </row>
    <row r="17" spans="1:13" ht="51" customHeight="1">
      <c r="A17" s="3" t="s">
        <v>25</v>
      </c>
      <c r="B17" s="10" t="s">
        <v>26</v>
      </c>
      <c r="C17" s="3"/>
      <c r="D17" s="4">
        <f t="shared" ref="D17:M17" si="2">SUM(D18:D20)</f>
        <v>85</v>
      </c>
      <c r="E17" s="4">
        <f t="shared" si="2"/>
        <v>532</v>
      </c>
      <c r="F17" s="5">
        <f t="shared" si="2"/>
        <v>131881420.41962227</v>
      </c>
      <c r="G17" s="5">
        <f t="shared" si="2"/>
        <v>120768575.44894633</v>
      </c>
      <c r="H17" s="5">
        <f t="shared" si="2"/>
        <v>84636963.710459471</v>
      </c>
      <c r="I17" s="5">
        <f t="shared" si="2"/>
        <v>83326086.468698919</v>
      </c>
      <c r="J17" s="5">
        <f t="shared" si="2"/>
        <v>689411344.53283846</v>
      </c>
      <c r="K17" s="5">
        <f t="shared" si="2"/>
        <v>598698103.59811795</v>
      </c>
      <c r="L17" s="5">
        <f t="shared" si="2"/>
        <v>447840055.4201259</v>
      </c>
      <c r="M17" s="5">
        <f t="shared" si="2"/>
        <v>446512566.0389353</v>
      </c>
    </row>
    <row r="18" spans="1:13" ht="54" customHeight="1">
      <c r="A18" s="1" t="s">
        <v>27</v>
      </c>
      <c r="B18" s="13" t="s">
        <v>28</v>
      </c>
      <c r="C18" s="2" t="s">
        <v>29</v>
      </c>
      <c r="D18" s="21">
        <v>29</v>
      </c>
      <c r="E18" s="21">
        <v>55</v>
      </c>
      <c r="F18" s="19">
        <f>97355024.14/4.527</f>
        <v>21505417.305058539</v>
      </c>
      <c r="G18" s="19">
        <f>82598302.43/4.527</f>
        <v>18245704.093218468</v>
      </c>
      <c r="H18" s="19">
        <f>59952527.01/4.527</f>
        <v>13243323.83697813</v>
      </c>
      <c r="I18" s="19">
        <f>59798657.39/4.527</f>
        <v>13209334.523967307</v>
      </c>
      <c r="J18" s="20">
        <f>161989268.21/4.527</f>
        <v>35782917.651866578</v>
      </c>
      <c r="K18" s="20">
        <f>138871018.24/4.527</f>
        <v>30676169.259995583</v>
      </c>
      <c r="L18" s="20">
        <v>22258095.460000001</v>
      </c>
      <c r="M18" s="20">
        <f>100608528.53/4.527</f>
        <v>22224106.147559088</v>
      </c>
    </row>
    <row r="19" spans="1:13" ht="50.25" customHeight="1">
      <c r="A19" s="1" t="s">
        <v>30</v>
      </c>
      <c r="B19" s="14" t="s">
        <v>31</v>
      </c>
      <c r="C19" s="2" t="s">
        <v>59</v>
      </c>
      <c r="D19" s="21">
        <v>25</v>
      </c>
      <c r="E19" s="21">
        <v>150</v>
      </c>
      <c r="F19" s="47">
        <f>296542648.94/4.527</f>
        <v>65505334.424563728</v>
      </c>
      <c r="G19" s="47">
        <f>289548207.55/4.527</f>
        <v>63960284.415727854</v>
      </c>
      <c r="H19" s="47">
        <f>191581567.66/4.527</f>
        <v>42319763.123481333</v>
      </c>
      <c r="I19" s="47">
        <f>186708294.81/4.527</f>
        <v>41243272.54473161</v>
      </c>
      <c r="J19" s="20">
        <f>1742114829.5/4.527</f>
        <v>384827662.80097193</v>
      </c>
      <c r="K19" s="20">
        <f>1509273350.06/4.527</f>
        <v>333393715.49812233</v>
      </c>
      <c r="L19" s="20">
        <f>1101864448.56/4.527</f>
        <v>243398376.09012589</v>
      </c>
      <c r="M19" s="20">
        <f>1096991175.71/4.527</f>
        <v>242321885.5113762</v>
      </c>
    </row>
    <row r="20" spans="1:13" ht="76.5" customHeight="1">
      <c r="A20" s="1" t="s">
        <v>32</v>
      </c>
      <c r="B20" s="12" t="s">
        <v>33</v>
      </c>
      <c r="C20" s="2" t="s">
        <v>60</v>
      </c>
      <c r="D20" s="21">
        <v>31</v>
      </c>
      <c r="E20" s="21">
        <v>327</v>
      </c>
      <c r="F20" s="19">
        <v>44870668.689999998</v>
      </c>
      <c r="G20" s="19">
        <v>38562586.939999998</v>
      </c>
      <c r="H20" s="19">
        <v>29073876.75</v>
      </c>
      <c r="I20" s="19">
        <v>28873479.399999999</v>
      </c>
      <c r="J20" s="20">
        <v>268800764.07999998</v>
      </c>
      <c r="K20" s="20">
        <v>234628218.84</v>
      </c>
      <c r="L20" s="20">
        <v>182183583.87</v>
      </c>
      <c r="M20" s="20">
        <v>181966574.38</v>
      </c>
    </row>
    <row r="21" spans="1:13" ht="36.75" customHeight="1">
      <c r="A21" s="3" t="s">
        <v>34</v>
      </c>
      <c r="B21" s="10" t="s">
        <v>35</v>
      </c>
      <c r="C21" s="3"/>
      <c r="D21" s="4">
        <f t="shared" ref="D21:M21" si="3">SUM(D22:D24)</f>
        <v>0</v>
      </c>
      <c r="E21" s="4">
        <f t="shared" si="3"/>
        <v>0</v>
      </c>
      <c r="F21" s="4">
        <f t="shared" si="3"/>
        <v>0</v>
      </c>
      <c r="G21" s="4">
        <f t="shared" si="3"/>
        <v>0</v>
      </c>
      <c r="H21" s="4">
        <f t="shared" si="3"/>
        <v>0</v>
      </c>
      <c r="I21" s="4">
        <f t="shared" si="3"/>
        <v>0</v>
      </c>
      <c r="J21" s="4">
        <f t="shared" si="3"/>
        <v>0</v>
      </c>
      <c r="K21" s="4">
        <f t="shared" si="3"/>
        <v>0</v>
      </c>
      <c r="L21" s="4">
        <f t="shared" si="3"/>
        <v>0</v>
      </c>
      <c r="M21" s="4">
        <f t="shared" si="3"/>
        <v>0</v>
      </c>
    </row>
    <row r="22" spans="1:13" ht="49.5" customHeight="1">
      <c r="A22" s="1" t="s">
        <v>36</v>
      </c>
      <c r="B22" s="8" t="s">
        <v>37</v>
      </c>
      <c r="C22" s="1" t="s">
        <v>54</v>
      </c>
      <c r="D22" s="16"/>
      <c r="E22" s="16"/>
      <c r="F22" s="16"/>
      <c r="G22" s="16"/>
      <c r="H22" s="16"/>
      <c r="I22" s="16"/>
      <c r="J22" s="22"/>
      <c r="K22" s="22"/>
      <c r="L22" s="22"/>
      <c r="M22" s="22"/>
    </row>
    <row r="23" spans="1:13" ht="53.25" customHeight="1">
      <c r="A23" s="1" t="s">
        <v>38</v>
      </c>
      <c r="B23" s="8" t="s">
        <v>39</v>
      </c>
      <c r="C23" s="1" t="s">
        <v>54</v>
      </c>
      <c r="D23" s="16"/>
      <c r="E23" s="16"/>
      <c r="F23" s="16"/>
      <c r="G23" s="16"/>
      <c r="H23" s="4"/>
      <c r="I23" s="4"/>
      <c r="J23" s="22"/>
      <c r="K23" s="22"/>
      <c r="L23" s="22"/>
      <c r="M23" s="22"/>
    </row>
    <row r="24" spans="1:13" ht="52.5" customHeight="1">
      <c r="A24" s="1" t="s">
        <v>40</v>
      </c>
      <c r="B24" s="8" t="s">
        <v>41</v>
      </c>
      <c r="C24" s="1" t="s">
        <v>54</v>
      </c>
      <c r="D24" s="16"/>
      <c r="E24" s="16"/>
      <c r="F24" s="16"/>
      <c r="G24" s="16"/>
      <c r="H24" s="16"/>
      <c r="I24" s="16"/>
      <c r="J24" s="22"/>
      <c r="K24" s="22"/>
      <c r="L24" s="22"/>
      <c r="M24" s="22"/>
    </row>
    <row r="25" spans="1:13" s="46" customFormat="1" ht="37.5" customHeight="1">
      <c r="A25" s="43" t="s">
        <v>42</v>
      </c>
      <c r="B25" s="44" t="s">
        <v>43</v>
      </c>
      <c r="C25" s="43"/>
      <c r="D25" s="45">
        <f>SUM(D21,D17,D12,D6)</f>
        <v>686</v>
      </c>
      <c r="E25" s="45">
        <f>SUM(E21,E17,E12,E6)</f>
        <v>2749</v>
      </c>
      <c r="F25" s="54">
        <f>SUM(F21,F17,F12,F6)</f>
        <v>310041617.46872324</v>
      </c>
      <c r="G25" s="54">
        <f>SUM(G21,G17,G12,G6)</f>
        <v>269626210.58232826</v>
      </c>
      <c r="H25" s="54">
        <f t="shared" ref="H25:M25" si="4">SUM(H21,H17,H12,H6)</f>
        <v>170206679.64187101</v>
      </c>
      <c r="I25" s="54">
        <f t="shared" si="4"/>
        <v>161464726.78823945</v>
      </c>
      <c r="J25" s="54">
        <f t="shared" si="4"/>
        <v>1242580844.3167171</v>
      </c>
      <c r="K25" s="54">
        <f t="shared" si="4"/>
        <v>1068788082.1576209</v>
      </c>
      <c r="L25" s="54">
        <f t="shared" si="4"/>
        <v>740806207.40161693</v>
      </c>
      <c r="M25" s="54">
        <f t="shared" si="4"/>
        <v>718796602.92389226</v>
      </c>
    </row>
  </sheetData>
  <mergeCells count="8">
    <mergeCell ref="A1:M1"/>
    <mergeCell ref="F3:I3"/>
    <mergeCell ref="J3:M3"/>
    <mergeCell ref="A2:M2"/>
    <mergeCell ref="A3:A4"/>
    <mergeCell ref="B3:B4"/>
    <mergeCell ref="C3:C4"/>
    <mergeCell ref="D3:E3"/>
  </mergeCells>
  <phoneticPr fontId="0" type="noConversion"/>
  <printOptions horizontalCentered="1"/>
  <pageMargins left="0.35433070866141736" right="0.23622047244094491" top="0.51181102362204722" bottom="0.51181102362204722" header="0.35433070866141736" footer="0.51181102362204722"/>
  <pageSetup paperSize="9" scale="58" fitToHeight="5" orientation="landscape" r:id="rId1"/>
  <headerFooter alignWithMargins="0">
    <oddFooter>Strona &amp;P z &amp;N</oddFooter>
  </headerFooter>
  <ignoredErrors>
    <ignoredError sqref="C14" twoDigitTextYear="1"/>
  </ignoredErrors>
  <drawing r:id="rId2"/>
</worksheet>
</file>

<file path=xl/worksheets/sheet2.xml><?xml version="1.0" encoding="utf-8"?>
<worksheet xmlns="http://schemas.openxmlformats.org/spreadsheetml/2006/main" xmlns:r="http://schemas.openxmlformats.org/officeDocument/2006/relationships">
  <dimension ref="A1:E16"/>
  <sheetViews>
    <sheetView tabSelected="1" zoomScaleNormal="100" workbookViewId="0">
      <selection activeCell="B9" sqref="B9:B13"/>
    </sheetView>
  </sheetViews>
  <sheetFormatPr defaultRowHeight="12.75"/>
  <cols>
    <col min="1" max="1" width="25.42578125" customWidth="1"/>
    <col min="2" max="2" width="20.85546875" customWidth="1"/>
    <col min="3" max="3" width="21.5703125" customWidth="1"/>
    <col min="4" max="4" width="41.140625" customWidth="1"/>
    <col min="5" max="5" width="18.7109375" customWidth="1"/>
  </cols>
  <sheetData>
    <row r="1" spans="1:5" ht="33" customHeight="1">
      <c r="A1" s="28" t="s">
        <v>74</v>
      </c>
    </row>
    <row r="2" spans="1:5" ht="13.5" thickBot="1"/>
    <row r="3" spans="1:5" ht="21" customHeight="1">
      <c r="A3" s="61" t="s">
        <v>98</v>
      </c>
      <c r="B3" s="62"/>
      <c r="C3" s="62"/>
      <c r="D3" s="63"/>
    </row>
    <row r="4" spans="1:5" ht="19.5" customHeight="1">
      <c r="A4" s="64" t="s">
        <v>99</v>
      </c>
      <c r="B4" s="65"/>
      <c r="C4" s="65"/>
      <c r="D4" s="66"/>
    </row>
    <row r="5" spans="1:5" ht="24.75" customHeight="1">
      <c r="A5" s="64" t="s">
        <v>100</v>
      </c>
      <c r="B5" s="65"/>
      <c r="C5" s="65"/>
      <c r="D5" s="66"/>
    </row>
    <row r="6" spans="1:5" ht="32.25" customHeight="1" thickBot="1">
      <c r="A6" s="67" t="s">
        <v>64</v>
      </c>
      <c r="B6" s="68"/>
      <c r="C6" s="68"/>
      <c r="D6" s="69"/>
    </row>
    <row r="7" spans="1:5" ht="81.75" customHeight="1" thickBot="1">
      <c r="A7" s="25" t="s">
        <v>66</v>
      </c>
      <c r="B7" s="26" t="s">
        <v>75</v>
      </c>
      <c r="C7" s="26" t="s">
        <v>101</v>
      </c>
      <c r="D7" s="26" t="s">
        <v>67</v>
      </c>
    </row>
    <row r="8" spans="1:5" ht="21.75" customHeight="1" thickBot="1">
      <c r="A8" s="25">
        <v>1</v>
      </c>
      <c r="B8" s="26">
        <v>2</v>
      </c>
      <c r="C8" s="26">
        <v>3</v>
      </c>
      <c r="D8" s="26">
        <v>4</v>
      </c>
    </row>
    <row r="9" spans="1:5" ht="30" customHeight="1" thickBot="1">
      <c r="A9" s="29" t="s">
        <v>68</v>
      </c>
      <c r="B9" s="24">
        <f>C9+D9</f>
        <v>38201000.549999997</v>
      </c>
      <c r="C9" s="24">
        <v>0</v>
      </c>
      <c r="D9" s="24">
        <v>38201000.549999997</v>
      </c>
    </row>
    <row r="10" spans="1:5" ht="31.5" customHeight="1" thickBot="1">
      <c r="A10" s="30" t="s">
        <v>69</v>
      </c>
      <c r="B10" s="24">
        <v>22224106.149999999</v>
      </c>
      <c r="C10" s="24">
        <v>0</v>
      </c>
      <c r="D10" s="24">
        <v>22224106.149999999</v>
      </c>
    </row>
    <row r="11" spans="1:5" ht="28.5" customHeight="1" thickBot="1">
      <c r="A11" s="31" t="s">
        <v>65</v>
      </c>
      <c r="B11" s="24">
        <v>242321885.50999999</v>
      </c>
      <c r="C11" s="24">
        <v>0</v>
      </c>
      <c r="D11" s="24">
        <v>242321885.50999999</v>
      </c>
    </row>
    <row r="12" spans="1:5" ht="30.75" customHeight="1" thickBot="1">
      <c r="A12" s="32" t="s">
        <v>63</v>
      </c>
      <c r="B12" s="24">
        <v>100872870.28</v>
      </c>
      <c r="C12" s="24">
        <v>0</v>
      </c>
      <c r="D12" s="24">
        <v>100872870.28</v>
      </c>
    </row>
    <row r="13" spans="1:5" ht="21.75" customHeight="1" thickBot="1">
      <c r="A13" s="33" t="s">
        <v>102</v>
      </c>
      <c r="B13" s="24">
        <f>B14+B15</f>
        <v>315176740.43000001</v>
      </c>
      <c r="C13" s="24">
        <v>0</v>
      </c>
      <c r="D13" s="24">
        <f>D14+D15</f>
        <v>315176740.43000001</v>
      </c>
    </row>
    <row r="14" spans="1:5" ht="66.75" customHeight="1" thickBot="1">
      <c r="A14" s="33" t="s">
        <v>70</v>
      </c>
      <c r="B14" s="24">
        <v>133210166.05</v>
      </c>
      <c r="C14" s="24">
        <v>0</v>
      </c>
      <c r="D14" s="24">
        <v>133210166.05</v>
      </c>
    </row>
    <row r="15" spans="1:5" ht="36" customHeight="1" thickBot="1">
      <c r="A15" s="33" t="s">
        <v>71</v>
      </c>
      <c r="B15" s="24">
        <v>181966574.38</v>
      </c>
      <c r="C15" s="24">
        <v>0</v>
      </c>
      <c r="D15" s="24">
        <v>181966574.38</v>
      </c>
    </row>
    <row r="16" spans="1:5" ht="36.75" customHeight="1" thickBot="1">
      <c r="A16" s="34" t="s">
        <v>72</v>
      </c>
      <c r="B16" s="35">
        <f>C16+D16</f>
        <v>718796602.92000008</v>
      </c>
      <c r="C16" s="35">
        <v>0</v>
      </c>
      <c r="D16" s="35">
        <f>SUM(D9:D13)</f>
        <v>718796602.92000008</v>
      </c>
      <c r="E16" s="52"/>
    </row>
  </sheetData>
  <mergeCells count="4">
    <mergeCell ref="A3:D3"/>
    <mergeCell ref="A4:D4"/>
    <mergeCell ref="A5:D5"/>
    <mergeCell ref="A6:D6"/>
  </mergeCells>
  <phoneticPr fontId="0" type="noConversion"/>
  <printOptions horizontalCentered="1" verticalCentered="1"/>
  <pageMargins left="0.18" right="0.74803149606299213" top="0.33" bottom="1.07" header="0.25" footer="0.51181102362204722"/>
  <pageSetup scale="90" orientation="landscape" r:id="rId1"/>
  <headerFooter alignWithMargins="0">
    <oddFooter>Strona &amp;P z &amp;N</oddFooter>
  </headerFooter>
  <drawing r:id="rId2"/>
</worksheet>
</file>

<file path=xl/worksheets/sheet3.xml><?xml version="1.0" encoding="utf-8"?>
<worksheet xmlns="http://schemas.openxmlformats.org/spreadsheetml/2006/main" xmlns:r="http://schemas.openxmlformats.org/officeDocument/2006/relationships">
  <dimension ref="A1:B15"/>
  <sheetViews>
    <sheetView topLeftCell="A4" zoomScaleNormal="100" workbookViewId="0">
      <selection sqref="A1:B14"/>
    </sheetView>
  </sheetViews>
  <sheetFormatPr defaultRowHeight="12.75"/>
  <cols>
    <col min="1" max="1" width="31.85546875" customWidth="1"/>
    <col min="2" max="2" width="67.140625" customWidth="1"/>
  </cols>
  <sheetData>
    <row r="1" spans="1:2" ht="33" customHeight="1" thickBot="1">
      <c r="A1" s="28" t="s">
        <v>103</v>
      </c>
    </row>
    <row r="2" spans="1:2" ht="18.95" customHeight="1" thickTop="1" thickBot="1">
      <c r="A2" s="36" t="s">
        <v>76</v>
      </c>
      <c r="B2" s="49" t="s">
        <v>92</v>
      </c>
    </row>
    <row r="3" spans="1:2" ht="42.75" customHeight="1" thickTop="1" thickBot="1">
      <c r="A3" s="38" t="s">
        <v>77</v>
      </c>
      <c r="B3" s="48" t="s">
        <v>91</v>
      </c>
    </row>
    <row r="4" spans="1:2" ht="18.95" customHeight="1" thickTop="1" thickBot="1">
      <c r="A4" s="38" t="s">
        <v>78</v>
      </c>
      <c r="B4" s="50" t="s">
        <v>90</v>
      </c>
    </row>
    <row r="5" spans="1:2" ht="43.5" customHeight="1" thickTop="1" thickBot="1">
      <c r="A5" s="38" t="s">
        <v>79</v>
      </c>
      <c r="B5" s="50" t="s">
        <v>104</v>
      </c>
    </row>
    <row r="6" spans="1:2" ht="29.25" customHeight="1" thickTop="1" thickBot="1">
      <c r="A6" s="38" t="s">
        <v>80</v>
      </c>
      <c r="B6" s="50" t="s">
        <v>105</v>
      </c>
    </row>
    <row r="7" spans="1:2" ht="18.95" customHeight="1" thickTop="1" thickBot="1">
      <c r="A7" s="38" t="s">
        <v>81</v>
      </c>
      <c r="B7" s="50" t="s">
        <v>106</v>
      </c>
    </row>
    <row r="8" spans="1:2" ht="35.1" customHeight="1" thickTop="1" thickBot="1">
      <c r="A8" s="38" t="s">
        <v>82</v>
      </c>
      <c r="B8" s="50" t="s">
        <v>90</v>
      </c>
    </row>
    <row r="9" spans="1:2" ht="18.95" customHeight="1" thickTop="1" thickBot="1">
      <c r="A9" s="38" t="s">
        <v>83</v>
      </c>
      <c r="B9" s="50"/>
    </row>
    <row r="10" spans="1:2" ht="35.1" customHeight="1" thickTop="1" thickBot="1">
      <c r="A10" s="38" t="s">
        <v>84</v>
      </c>
      <c r="B10" s="50" t="s">
        <v>108</v>
      </c>
    </row>
    <row r="11" spans="1:2" ht="35.1" customHeight="1" thickTop="1" thickBot="1">
      <c r="A11" s="38" t="s">
        <v>85</v>
      </c>
      <c r="B11" s="50" t="s">
        <v>107</v>
      </c>
    </row>
    <row r="12" spans="1:2" ht="18.95" customHeight="1" thickTop="1" thickBot="1">
      <c r="A12" s="38" t="s">
        <v>86</v>
      </c>
      <c r="B12" s="50" t="s">
        <v>89</v>
      </c>
    </row>
    <row r="13" spans="1:2" ht="135" customHeight="1" thickTop="1" thickBot="1">
      <c r="A13" s="38" t="s">
        <v>87</v>
      </c>
      <c r="B13" s="50" t="s">
        <v>109</v>
      </c>
    </row>
    <row r="14" spans="1:2" ht="86.25" customHeight="1" thickTop="1" thickBot="1">
      <c r="A14" s="38" t="s">
        <v>88</v>
      </c>
      <c r="B14" s="39"/>
    </row>
    <row r="15" spans="1:2" ht="13.5" thickTop="1"/>
  </sheetData>
  <phoneticPr fontId="0" type="noConversion"/>
  <printOptions horizontalCentered="1"/>
  <pageMargins left="0.74803149606299213" right="0.74803149606299213" top="0.27559055118110237" bottom="0.31" header="0.15748031496062992" footer="0.15748031496062992"/>
  <pageSetup paperSize="9" orientation="landscape" r:id="rId1"/>
  <headerFooter alignWithMargins="0">
    <oddFooter>Strona &amp;P z &amp;N</oddFooter>
  </headerFooter>
  <drawing r:id="rId2"/>
</worksheet>
</file>

<file path=xl/worksheets/sheet4.xml><?xml version="1.0" encoding="utf-8"?>
<worksheet xmlns="http://schemas.openxmlformats.org/spreadsheetml/2006/main" xmlns:r="http://schemas.openxmlformats.org/officeDocument/2006/relationships">
  <dimension ref="A1:B15"/>
  <sheetViews>
    <sheetView zoomScaleNormal="100" workbookViewId="0">
      <selection activeCell="F11" sqref="F11"/>
    </sheetView>
  </sheetViews>
  <sheetFormatPr defaultRowHeight="12.75"/>
  <cols>
    <col min="1" max="1" width="31.85546875" style="27" customWidth="1"/>
    <col min="2" max="2" width="76" style="27" customWidth="1"/>
    <col min="3" max="16384" width="9.140625" style="27"/>
  </cols>
  <sheetData>
    <row r="1" spans="1:2" ht="28.5" customHeight="1" thickBot="1">
      <c r="A1" s="28" t="s">
        <v>103</v>
      </c>
    </row>
    <row r="2" spans="1:2" ht="28.5" customHeight="1" thickTop="1" thickBot="1">
      <c r="A2" s="36" t="s">
        <v>76</v>
      </c>
      <c r="B2" s="49" t="s">
        <v>93</v>
      </c>
    </row>
    <row r="3" spans="1:2" ht="38.25" customHeight="1" thickTop="1" thickBot="1">
      <c r="A3" s="38" t="s">
        <v>77</v>
      </c>
      <c r="B3" s="50" t="s">
        <v>94</v>
      </c>
    </row>
    <row r="4" spans="1:2" ht="18.95" customHeight="1" thickTop="1" thickBot="1">
      <c r="A4" s="38" t="s">
        <v>78</v>
      </c>
      <c r="B4" s="50" t="s">
        <v>90</v>
      </c>
    </row>
    <row r="5" spans="1:2" ht="66" customHeight="1" thickTop="1" thickBot="1">
      <c r="A5" s="38" t="s">
        <v>79</v>
      </c>
      <c r="B5" s="50" t="s">
        <v>113</v>
      </c>
    </row>
    <row r="6" spans="1:2" ht="40.5" customHeight="1" thickTop="1" thickBot="1">
      <c r="A6" s="38" t="s">
        <v>80</v>
      </c>
      <c r="B6" s="50" t="s">
        <v>110</v>
      </c>
    </row>
    <row r="7" spans="1:2" ht="18.95" customHeight="1" thickTop="1" thickBot="1">
      <c r="A7" s="38" t="s">
        <v>81</v>
      </c>
      <c r="B7" s="50" t="s">
        <v>112</v>
      </c>
    </row>
    <row r="8" spans="1:2" ht="35.1" customHeight="1" thickTop="1" thickBot="1">
      <c r="A8" s="38" t="s">
        <v>82</v>
      </c>
      <c r="B8" s="50" t="s">
        <v>90</v>
      </c>
    </row>
    <row r="9" spans="1:2" ht="18.95" customHeight="1" thickTop="1" thickBot="1">
      <c r="A9" s="38" t="s">
        <v>83</v>
      </c>
      <c r="B9" s="50" t="s">
        <v>128</v>
      </c>
    </row>
    <row r="10" spans="1:2" ht="35.1" customHeight="1" thickTop="1" thickBot="1">
      <c r="A10" s="38" t="s">
        <v>84</v>
      </c>
      <c r="B10" s="50" t="s">
        <v>115</v>
      </c>
    </row>
    <row r="11" spans="1:2" ht="35.1" customHeight="1" thickTop="1" thickBot="1">
      <c r="A11" s="38" t="s">
        <v>85</v>
      </c>
      <c r="B11" s="51" t="s">
        <v>116</v>
      </c>
    </row>
    <row r="12" spans="1:2" ht="18.95" customHeight="1" thickTop="1" thickBot="1">
      <c r="A12" s="38" t="s">
        <v>86</v>
      </c>
      <c r="B12" s="50" t="s">
        <v>114</v>
      </c>
    </row>
    <row r="13" spans="1:2" ht="103.5" customHeight="1" thickTop="1" thickBot="1">
      <c r="A13" s="38" t="s">
        <v>87</v>
      </c>
      <c r="B13" s="50" t="s">
        <v>111</v>
      </c>
    </row>
    <row r="14" spans="1:2" ht="95.25" customHeight="1" thickTop="1" thickBot="1">
      <c r="A14" s="38" t="s">
        <v>88</v>
      </c>
      <c r="B14" s="39"/>
    </row>
    <row r="15" spans="1:2" ht="13.5" thickTop="1"/>
  </sheetData>
  <printOptions horizontalCentered="1" verticalCentered="1"/>
  <pageMargins left="0.17" right="0.74803149606299213" top="0.27559055118110237" bottom="0.55118110236220474" header="0.23622047244094491" footer="0.51181102362204722"/>
  <pageSetup paperSize="9" scale="90" orientation="landscape" r:id="rId1"/>
  <headerFooter alignWithMargins="0">
    <oddFooter>Strona &amp;P z &amp;N</oddFooter>
  </headerFooter>
  <drawing r:id="rId2"/>
</worksheet>
</file>

<file path=xl/worksheets/sheet5.xml><?xml version="1.0" encoding="utf-8"?>
<worksheet xmlns="http://schemas.openxmlformats.org/spreadsheetml/2006/main" xmlns:r="http://schemas.openxmlformats.org/officeDocument/2006/relationships">
  <dimension ref="A1:B15"/>
  <sheetViews>
    <sheetView topLeftCell="A4" zoomScaleNormal="100" workbookViewId="0">
      <selection activeCell="B17" sqref="B17"/>
    </sheetView>
  </sheetViews>
  <sheetFormatPr defaultRowHeight="12.75"/>
  <cols>
    <col min="1" max="1" width="31.85546875" style="27" customWidth="1"/>
    <col min="2" max="2" width="103.85546875" style="27" customWidth="1"/>
    <col min="3" max="16384" width="9.140625" style="27"/>
  </cols>
  <sheetData>
    <row r="1" spans="1:2" ht="28.5" customHeight="1" thickBot="1">
      <c r="A1" s="28" t="s">
        <v>103</v>
      </c>
    </row>
    <row r="2" spans="1:2" ht="18.95" customHeight="1" thickTop="1" thickBot="1">
      <c r="A2" s="36" t="s">
        <v>76</v>
      </c>
      <c r="B2" s="49" t="s">
        <v>97</v>
      </c>
    </row>
    <row r="3" spans="1:2" ht="18.95" customHeight="1" thickTop="1" thickBot="1">
      <c r="A3" s="38" t="s">
        <v>77</v>
      </c>
      <c r="B3" s="50" t="s">
        <v>96</v>
      </c>
    </row>
    <row r="4" spans="1:2" ht="18.95" customHeight="1" thickTop="1" thickBot="1">
      <c r="A4" s="38" t="s">
        <v>78</v>
      </c>
      <c r="B4" s="50" t="s">
        <v>90</v>
      </c>
    </row>
    <row r="5" spans="1:2" ht="35.1" customHeight="1" thickTop="1" thickBot="1">
      <c r="A5" s="38" t="s">
        <v>79</v>
      </c>
      <c r="B5" s="50" t="s">
        <v>95</v>
      </c>
    </row>
    <row r="6" spans="1:2" ht="42.75" customHeight="1" thickTop="1" thickBot="1">
      <c r="A6" s="38" t="s">
        <v>80</v>
      </c>
      <c r="B6" s="50" t="s">
        <v>117</v>
      </c>
    </row>
    <row r="7" spans="1:2" ht="18.95" customHeight="1" thickTop="1" thickBot="1">
      <c r="A7" s="38" t="s">
        <v>81</v>
      </c>
      <c r="B7" s="50" t="s">
        <v>118</v>
      </c>
    </row>
    <row r="8" spans="1:2" ht="35.1" customHeight="1" thickTop="1" thickBot="1">
      <c r="A8" s="38" t="s">
        <v>82</v>
      </c>
      <c r="B8" s="50" t="s">
        <v>90</v>
      </c>
    </row>
    <row r="9" spans="1:2" ht="18.95" customHeight="1" thickTop="1" thickBot="1">
      <c r="A9" s="38" t="s">
        <v>83</v>
      </c>
      <c r="B9" s="50" t="s">
        <v>129</v>
      </c>
    </row>
    <row r="10" spans="1:2" ht="35.1" customHeight="1" thickTop="1" thickBot="1">
      <c r="A10" s="38" t="s">
        <v>84</v>
      </c>
      <c r="B10" s="51" t="s">
        <v>120</v>
      </c>
    </row>
    <row r="11" spans="1:2" ht="35.1" customHeight="1" thickTop="1" thickBot="1">
      <c r="A11" s="38" t="s">
        <v>85</v>
      </c>
      <c r="B11" s="51" t="s">
        <v>121</v>
      </c>
    </row>
    <row r="12" spans="1:2" ht="31.5" customHeight="1" thickTop="1" thickBot="1">
      <c r="A12" s="38" t="s">
        <v>86</v>
      </c>
      <c r="B12" s="50" t="s">
        <v>89</v>
      </c>
    </row>
    <row r="13" spans="1:2" ht="108.75" customHeight="1" thickTop="1" thickBot="1">
      <c r="A13" s="38" t="s">
        <v>87</v>
      </c>
      <c r="B13" s="53" t="s">
        <v>119</v>
      </c>
    </row>
    <row r="14" spans="1:2" ht="120" customHeight="1" thickTop="1" thickBot="1">
      <c r="A14" s="38" t="s">
        <v>88</v>
      </c>
      <c r="B14" s="50"/>
    </row>
    <row r="15" spans="1:2" ht="13.5" thickTop="1"/>
  </sheetData>
  <printOptions horizontalCentered="1" verticalCentered="1"/>
  <pageMargins left="0.17" right="0.74803149606299213" top="0.26" bottom="0.75" header="0.17" footer="0.51181102362204722"/>
  <pageSetup paperSize="9" scale="90"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dimension ref="A1:B15"/>
  <sheetViews>
    <sheetView zoomScaleNormal="100" workbookViewId="0">
      <selection activeCell="E10" sqref="E10"/>
    </sheetView>
  </sheetViews>
  <sheetFormatPr defaultRowHeight="12.75"/>
  <cols>
    <col min="1" max="1" width="31.85546875" style="27" customWidth="1"/>
    <col min="2" max="2" width="79.5703125" style="27" customWidth="1"/>
    <col min="3" max="16384" width="9.140625" style="27"/>
  </cols>
  <sheetData>
    <row r="1" spans="1:2" ht="36" customHeight="1" thickBot="1">
      <c r="A1" s="28" t="s">
        <v>103</v>
      </c>
    </row>
    <row r="2" spans="1:2" ht="28.5" customHeight="1" thickTop="1" thickBot="1">
      <c r="A2" s="36" t="s">
        <v>76</v>
      </c>
      <c r="B2" s="37" t="s">
        <v>93</v>
      </c>
    </row>
    <row r="3" spans="1:2" ht="44.25" customHeight="1" thickTop="1" thickBot="1">
      <c r="A3" s="38" t="s">
        <v>77</v>
      </c>
      <c r="B3" s="39" t="s">
        <v>94</v>
      </c>
    </row>
    <row r="4" spans="1:2" ht="18.95" customHeight="1" thickTop="1" thickBot="1">
      <c r="A4" s="38" t="s">
        <v>78</v>
      </c>
      <c r="B4" s="39" t="s">
        <v>90</v>
      </c>
    </row>
    <row r="5" spans="1:2" ht="35.1" customHeight="1" thickTop="1" thickBot="1">
      <c r="A5" s="38" t="s">
        <v>79</v>
      </c>
      <c r="B5" s="39" t="s">
        <v>122</v>
      </c>
    </row>
    <row r="6" spans="1:2" ht="40.5" customHeight="1" thickTop="1" thickBot="1">
      <c r="A6" s="38" t="s">
        <v>80</v>
      </c>
      <c r="B6" s="39" t="s">
        <v>123</v>
      </c>
    </row>
    <row r="7" spans="1:2" ht="18.95" customHeight="1" thickTop="1" thickBot="1">
      <c r="A7" s="38" t="s">
        <v>81</v>
      </c>
      <c r="B7" s="39" t="s">
        <v>131</v>
      </c>
    </row>
    <row r="8" spans="1:2" ht="35.1" customHeight="1" thickTop="1" thickBot="1">
      <c r="A8" s="38" t="s">
        <v>82</v>
      </c>
      <c r="B8" s="39" t="s">
        <v>90</v>
      </c>
    </row>
    <row r="9" spans="1:2" ht="18.95" customHeight="1" thickTop="1" thickBot="1">
      <c r="A9" s="38" t="s">
        <v>83</v>
      </c>
      <c r="B9" s="39" t="s">
        <v>130</v>
      </c>
    </row>
    <row r="10" spans="1:2" ht="35.1" customHeight="1" thickTop="1" thickBot="1">
      <c r="A10" s="38" t="s">
        <v>84</v>
      </c>
      <c r="B10" s="40" t="s">
        <v>126</v>
      </c>
    </row>
    <row r="11" spans="1:2" ht="35.1" customHeight="1" thickTop="1" thickBot="1">
      <c r="A11" s="38" t="s">
        <v>85</v>
      </c>
      <c r="B11" s="39" t="s">
        <v>127</v>
      </c>
    </row>
    <row r="12" spans="1:2" ht="18.95" customHeight="1" thickTop="1" thickBot="1">
      <c r="A12" s="38" t="s">
        <v>86</v>
      </c>
      <c r="B12" s="39" t="s">
        <v>125</v>
      </c>
    </row>
    <row r="13" spans="1:2" ht="86.25" customHeight="1" thickTop="1" thickBot="1">
      <c r="A13" s="38" t="s">
        <v>87</v>
      </c>
      <c r="B13" s="39" t="s">
        <v>124</v>
      </c>
    </row>
    <row r="14" spans="1:2" ht="96.75" customHeight="1" thickTop="1" thickBot="1">
      <c r="A14" s="38" t="s">
        <v>88</v>
      </c>
      <c r="B14" s="39"/>
    </row>
    <row r="15" spans="1:2" ht="13.5" thickTop="1"/>
  </sheetData>
  <printOptions horizontalCentered="1" verticalCentered="1"/>
  <pageMargins left="0.19" right="0.74803149606299213" top="0.35433070866141736" bottom="0.70866141732283472" header="0.19685039370078741" footer="0.51181102362204722"/>
  <pageSetup paperSize="9" scale="90" orientation="landscape" r:id="rId1"/>
  <headerFooter alignWithMargins="0">
    <oddFooter>Strona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3</vt:i4>
      </vt:variant>
    </vt:vector>
  </HeadingPairs>
  <TitlesOfParts>
    <vt:vector size="9" baseType="lpstr">
      <vt:lpstr>Tabela 7a</vt:lpstr>
      <vt:lpstr>Tabela 7b i Wykres</vt:lpstr>
      <vt:lpstr>Przykładowy projekt (1)</vt:lpstr>
      <vt:lpstr>Przykładowy projekt (2)</vt:lpstr>
      <vt:lpstr>Przykładowy projekt (3)</vt:lpstr>
      <vt:lpstr>Przykładowy projekt (4)</vt:lpstr>
      <vt:lpstr>'Tabela 7a'!_ftn1</vt:lpstr>
      <vt:lpstr>'Tabela 7a'!_ftnref1</vt:lpstr>
      <vt:lpstr>'Przykładowy projekt (1)'!Obszar_wydruku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UMWS</cp:lastModifiedBy>
  <cp:lastPrinted>2012-06-13T10:21:28Z</cp:lastPrinted>
  <dcterms:created xsi:type="dcterms:W3CDTF">1997-02-26T13:46:56Z</dcterms:created>
  <dcterms:modified xsi:type="dcterms:W3CDTF">2012-06-13T10:22:03Z</dcterms:modified>
</cp:coreProperties>
</file>