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60" windowWidth="19170" windowHeight="11535" activeTab="3"/>
  </bookViews>
  <sheets>
    <sheet name="Strona tytułowa" sheetId="16" r:id="rId1"/>
    <sheet name="Tabela 1" sheetId="1" r:id="rId2"/>
    <sheet name="Tabela 3 " sheetId="8" r:id="rId3"/>
    <sheet name="Tabela 4" sheetId="17" r:id="rId4"/>
    <sheet name="kurs EUR alokacja itp." sheetId="6" state="hidden" r:id="rId5"/>
  </sheets>
  <externalReferences>
    <externalReference r:id="rId6"/>
    <externalReference r:id="rId7"/>
  </externalReferences>
  <definedNames>
    <definedName name="_ftn1" localSheetId="1">'Tabela 1'!$A$20</definedName>
    <definedName name="_ftn2" localSheetId="1">'Tabela 1'!$A$21</definedName>
    <definedName name="_ftn3" localSheetId="1">'Tabela 1'!$A$22</definedName>
    <definedName name="_ftnref1" localSheetId="1">'Tabela 1'!$B$3</definedName>
    <definedName name="_ftnref2" localSheetId="1">'Tabela 1'!$E$5</definedName>
    <definedName name="_ftnref3" localSheetId="1">'Tabela 1'!$K$5</definedName>
    <definedName name="_xlnm.Print_Area" localSheetId="1">'Tabela 1'!$A$1:$S$24</definedName>
    <definedName name="_xlnm.Print_Area" localSheetId="3">'Tabela 4'!$A$1:$E$17</definedName>
  </definedNames>
  <calcPr calcId="125725"/>
  <pivotCaches>
    <pivotCache cacheId="1" r:id="rId8"/>
  </pivotCaches>
</workbook>
</file>

<file path=xl/calcChain.xml><?xml version="1.0" encoding="utf-8"?>
<calcChain xmlns="http://schemas.openxmlformats.org/spreadsheetml/2006/main">
  <c r="C17" i="17"/>
  <c r="B17"/>
  <c r="D9" i="8" l="1"/>
  <c r="E7"/>
  <c r="D7" s="1"/>
  <c r="L9"/>
  <c r="J9"/>
  <c r="I9"/>
  <c r="H9" s="1"/>
  <c r="E9"/>
  <c r="L7"/>
  <c r="J7"/>
  <c r="I7"/>
  <c r="H7" s="1"/>
  <c r="R17" i="1"/>
  <c r="R16"/>
  <c r="R15"/>
  <c r="R14"/>
  <c r="R13"/>
  <c r="R12"/>
  <c r="R11"/>
  <c r="R10"/>
  <c r="R9"/>
  <c r="R7"/>
  <c r="M17"/>
  <c r="M16"/>
  <c r="M15"/>
  <c r="M14"/>
  <c r="M13"/>
  <c r="M12"/>
  <c r="M11"/>
  <c r="M10"/>
  <c r="M9"/>
  <c r="M8"/>
  <c r="M7"/>
  <c r="C9" i="8" l="1"/>
  <c r="B9" s="1"/>
  <c r="C7"/>
  <c r="B7" s="1"/>
  <c r="D17" i="17"/>
  <c r="M17" i="8" l="1"/>
  <c r="L17"/>
  <c r="K17"/>
  <c r="J17"/>
  <c r="I17"/>
  <c r="G17"/>
  <c r="F17"/>
  <c r="E17"/>
  <c r="H16"/>
  <c r="D16"/>
  <c r="N16" s="1"/>
  <c r="C16"/>
  <c r="B16" s="1"/>
  <c r="H15"/>
  <c r="D15"/>
  <c r="C15" s="1"/>
  <c r="B15" s="1"/>
  <c r="H14"/>
  <c r="D14"/>
  <c r="C14"/>
  <c r="B14" s="1"/>
  <c r="H13"/>
  <c r="D13"/>
  <c r="C13" s="1"/>
  <c r="B13" s="1"/>
  <c r="H12"/>
  <c r="D12"/>
  <c r="N12" s="1"/>
  <c r="C12"/>
  <c r="B12" s="1"/>
  <c r="H11"/>
  <c r="D11"/>
  <c r="C11" s="1"/>
  <c r="B11" s="1"/>
  <c r="H10"/>
  <c r="D10"/>
  <c r="N10" s="1"/>
  <c r="C10"/>
  <c r="B10" s="1"/>
  <c r="H8"/>
  <c r="H17" s="1"/>
  <c r="D8"/>
  <c r="C8"/>
  <c r="B8" s="1"/>
  <c r="C17" l="1"/>
  <c r="B17"/>
  <c r="N14"/>
  <c r="N8"/>
  <c r="N7"/>
  <c r="N9"/>
  <c r="N11"/>
  <c r="N13"/>
  <c r="N15"/>
  <c r="D17"/>
  <c r="B13" i="6"/>
  <c r="F4"/>
  <c r="F5"/>
  <c r="F6"/>
  <c r="F7"/>
  <c r="F8"/>
  <c r="F9"/>
  <c r="F10"/>
  <c r="F11"/>
  <c r="F12"/>
  <c r="F3"/>
  <c r="D3"/>
  <c r="D12"/>
  <c r="D11"/>
  <c r="D10"/>
  <c r="D9"/>
  <c r="D8"/>
  <c r="D7"/>
  <c r="D6"/>
  <c r="D5"/>
  <c r="D4"/>
  <c r="N17" i="8" l="1"/>
  <c r="F13" i="6"/>
</calcChain>
</file>

<file path=xl/sharedStrings.xml><?xml version="1.0" encoding="utf-8"?>
<sst xmlns="http://schemas.openxmlformats.org/spreadsheetml/2006/main" count="159" uniqueCount="99">
  <si>
    <t>Zawarte umowy/ wydane decyzje o dofinansowanie</t>
  </si>
  <si>
    <t xml:space="preserve">Liczba </t>
  </si>
  <si>
    <t>Liczba</t>
  </si>
  <si>
    <t>w okresie sprawozdawczym</t>
  </si>
  <si>
    <t>od uruchomienia programu</t>
  </si>
  <si>
    <t>ogółem</t>
  </si>
  <si>
    <t>Ogółem</t>
  </si>
  <si>
    <r>
      <rPr>
        <b/>
        <sz val="10"/>
        <color theme="1"/>
        <rFont val="Times New Roman"/>
        <family val="1"/>
        <charset val="238"/>
      </rPr>
      <t xml:space="preserve">Priorytet I </t>
    </r>
    <r>
      <rPr>
        <sz val="10"/>
        <color theme="1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</si>
  <si>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color theme="1"/>
        <rFont val="Times New Roman"/>
        <family val="1"/>
        <charset val="238"/>
      </rPr>
      <t>Priorytet II</t>
    </r>
    <r>
      <rPr>
        <sz val="10"/>
        <color theme="1"/>
        <rFont val="Times New Roman"/>
        <family val="1"/>
        <charset val="238"/>
      </rPr>
      <t xml:space="preserve"> Społeczeństwo informacyjne</t>
    </r>
  </si>
  <si>
    <r>
      <rPr>
        <b/>
        <sz val="10"/>
        <color theme="1"/>
        <rFont val="Times New Roman"/>
        <family val="1"/>
        <charset val="238"/>
      </rPr>
      <t>Priorytet III</t>
    </r>
    <r>
      <rPr>
        <sz val="10"/>
        <color theme="1"/>
        <rFont val="Times New Roman"/>
        <family val="1"/>
        <charset val="238"/>
      </rPr>
      <t xml:space="preserve"> Turystyka</t>
    </r>
  </si>
  <si>
    <r>
      <rPr>
        <b/>
        <sz val="10"/>
        <color theme="1"/>
        <rFont val="Times New Roman"/>
        <family val="1"/>
        <charset val="238"/>
      </rPr>
      <t>Priorytet IV</t>
    </r>
    <r>
      <rPr>
        <sz val="10"/>
        <color theme="1"/>
        <rFont val="Times New Roman"/>
        <family val="1"/>
        <charset val="238"/>
      </rPr>
      <t xml:space="preserve"> Kultura</t>
    </r>
  </si>
  <si>
    <r>
      <rPr>
        <b/>
        <sz val="10"/>
        <color theme="1"/>
        <rFont val="Times New Roman"/>
        <family val="1"/>
        <charset val="238"/>
      </rPr>
      <t xml:space="preserve">Priorytet V </t>
    </r>
    <r>
      <rPr>
        <sz val="10"/>
        <color theme="1"/>
        <rFont val="Times New Roman"/>
        <family val="1"/>
        <charset val="238"/>
      </rPr>
      <t>Środowisko</t>
    </r>
  </si>
  <si>
    <r>
      <rPr>
        <b/>
        <sz val="10"/>
        <color theme="1"/>
        <rFont val="Times New Roman"/>
        <family val="1"/>
        <charset val="238"/>
      </rPr>
      <t>Priorytet VI</t>
    </r>
    <r>
      <rPr>
        <sz val="10"/>
        <color theme="1"/>
        <rFont val="Times New Roman"/>
        <family val="1"/>
        <charset val="238"/>
      </rPr>
      <t xml:space="preserve"> Zrównoważony rozwój miast</t>
    </r>
  </si>
  <si>
    <r>
      <rPr>
        <b/>
        <sz val="10"/>
        <color theme="1"/>
        <rFont val="Times New Roman"/>
        <family val="1"/>
        <charset val="238"/>
      </rPr>
      <t xml:space="preserve">Priorytet VII </t>
    </r>
    <r>
      <rPr>
        <sz val="10"/>
        <color theme="1"/>
        <rFont val="Times New Roman"/>
        <family val="1"/>
        <charset val="238"/>
      </rPr>
      <t>Transport</t>
    </r>
  </si>
  <si>
    <r>
      <rPr>
        <b/>
        <sz val="10"/>
        <color theme="1"/>
        <rFont val="Times New Roman"/>
        <family val="1"/>
        <charset val="238"/>
      </rPr>
      <t xml:space="preserve">Priorytet VIII </t>
    </r>
    <r>
      <rPr>
        <sz val="10"/>
        <color theme="1"/>
        <rFont val="Times New Roman"/>
        <family val="1"/>
        <charset val="238"/>
      </rPr>
      <t>Infrastruktura edukacyjna</t>
    </r>
  </si>
  <si>
    <r>
      <rPr>
        <b/>
        <sz val="10"/>
        <color theme="1"/>
        <rFont val="Times New Roman"/>
        <family val="1"/>
        <charset val="238"/>
      </rPr>
      <t xml:space="preserve">Priorytet IX </t>
    </r>
    <r>
      <rPr>
        <sz val="10"/>
        <color theme="1"/>
        <rFont val="Times New Roman"/>
        <family val="1"/>
        <charset val="238"/>
      </rPr>
      <t>Zdrowie i rekreacja</t>
    </r>
  </si>
  <si>
    <r>
      <rPr>
        <b/>
        <sz val="10"/>
        <color theme="1"/>
        <rFont val="Times New Roman"/>
        <family val="1"/>
        <charset val="238"/>
      </rPr>
      <t xml:space="preserve">Priorytet X </t>
    </r>
    <r>
      <rPr>
        <sz val="10"/>
        <color theme="1"/>
        <rFont val="Times New Roman"/>
        <family val="1"/>
        <charset val="238"/>
      </rPr>
      <t>Pomoc techniczna</t>
    </r>
  </si>
  <si>
    <r>
      <rPr>
        <b/>
        <sz val="10"/>
        <rFont val="Times New Roman"/>
        <family val="1"/>
        <charset val="238"/>
      </rPr>
      <t xml:space="preserve">Priorytet I </t>
    </r>
    <r>
      <rPr>
        <sz val="10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</si>
  <si>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rFont val="Times New Roman"/>
        <family val="1"/>
        <charset val="238"/>
      </rPr>
      <t>Priorytet II</t>
    </r>
    <r>
      <rPr>
        <sz val="10"/>
        <rFont val="Times New Roman"/>
        <family val="1"/>
        <charset val="238"/>
      </rPr>
      <t xml:space="preserve"> Społeczeństwo informacyjne</t>
    </r>
  </si>
  <si>
    <r>
      <rPr>
        <b/>
        <sz val="10"/>
        <rFont val="Times New Roman"/>
        <family val="1"/>
        <charset val="238"/>
      </rPr>
      <t>Priorytet III</t>
    </r>
    <r>
      <rPr>
        <sz val="10"/>
        <rFont val="Times New Roman"/>
        <family val="1"/>
        <charset val="238"/>
      </rPr>
      <t xml:space="preserve"> Turystyka</t>
    </r>
  </si>
  <si>
    <r>
      <rPr>
        <b/>
        <sz val="10"/>
        <rFont val="Times New Roman"/>
        <family val="1"/>
        <charset val="238"/>
      </rPr>
      <t>Priorytet IV</t>
    </r>
    <r>
      <rPr>
        <sz val="10"/>
        <rFont val="Times New Roman"/>
        <family val="1"/>
        <charset val="238"/>
      </rPr>
      <t xml:space="preserve"> Kultura</t>
    </r>
  </si>
  <si>
    <r>
      <rPr>
        <b/>
        <sz val="10"/>
        <rFont val="Times New Roman"/>
        <family val="1"/>
        <charset val="238"/>
      </rPr>
      <t xml:space="preserve">Priorytet V </t>
    </r>
    <r>
      <rPr>
        <sz val="10"/>
        <rFont val="Times New Roman"/>
        <family val="1"/>
        <charset val="238"/>
      </rPr>
      <t>Środowisko</t>
    </r>
  </si>
  <si>
    <r>
      <rPr>
        <b/>
        <sz val="10"/>
        <rFont val="Times New Roman"/>
        <family val="1"/>
        <charset val="238"/>
      </rPr>
      <t>Priorytet VI</t>
    </r>
    <r>
      <rPr>
        <sz val="10"/>
        <rFont val="Times New Roman"/>
        <family val="1"/>
        <charset val="238"/>
      </rPr>
      <t xml:space="preserve"> Zrównoważony rozwój miast</t>
    </r>
  </si>
  <si>
    <r>
      <rPr>
        <b/>
        <sz val="10"/>
        <rFont val="Times New Roman"/>
        <family val="1"/>
        <charset val="238"/>
      </rPr>
      <t xml:space="preserve">Priorytet VII </t>
    </r>
    <r>
      <rPr>
        <sz val="10"/>
        <rFont val="Times New Roman"/>
        <family val="1"/>
        <charset val="238"/>
      </rPr>
      <t>Transport</t>
    </r>
  </si>
  <si>
    <r>
      <rPr>
        <b/>
        <sz val="10"/>
        <rFont val="Times New Roman"/>
        <family val="1"/>
        <charset val="238"/>
      </rPr>
      <t xml:space="preserve">Priorytet VIII </t>
    </r>
    <r>
      <rPr>
        <sz val="10"/>
        <rFont val="Times New Roman"/>
        <family val="1"/>
        <charset val="238"/>
      </rPr>
      <t>Infrastruktura edukacyjna</t>
    </r>
  </si>
  <si>
    <r>
      <rPr>
        <b/>
        <sz val="10"/>
        <rFont val="Times New Roman"/>
        <family val="1"/>
        <charset val="238"/>
      </rPr>
      <t xml:space="preserve">Priorytet IX </t>
    </r>
    <r>
      <rPr>
        <sz val="10"/>
        <rFont val="Times New Roman"/>
        <family val="1"/>
        <charset val="238"/>
      </rPr>
      <t>Zdrowie i rekreacja</t>
    </r>
  </si>
  <si>
    <r>
      <rPr>
        <b/>
        <sz val="10"/>
        <rFont val="Times New Roman"/>
        <family val="1"/>
        <charset val="238"/>
      </rPr>
      <t xml:space="preserve">Priorytet X </t>
    </r>
    <r>
      <rPr>
        <sz val="10"/>
        <rFont val="Times New Roman"/>
        <family val="1"/>
        <charset val="238"/>
      </rPr>
      <t>Pomoc techniczna</t>
    </r>
  </si>
  <si>
    <t>Środki publiczne</t>
  </si>
  <si>
    <t>Środki prywatne</t>
  </si>
  <si>
    <t>Środki wspólnotowe</t>
  </si>
  <si>
    <t>Środki publiczne krajowe</t>
  </si>
  <si>
    <t>Europejski Fundusz Rozwoju Regionalnego</t>
  </si>
  <si>
    <t>Europejski Fundusz Społeczny</t>
  </si>
  <si>
    <t>Fundusz Spójności</t>
  </si>
  <si>
    <t>2=3+7</t>
  </si>
  <si>
    <t>3=4+5+6</t>
  </si>
  <si>
    <t>Priorytet</t>
  </si>
  <si>
    <t>wydatków ogółem</t>
  </si>
  <si>
    <t>wydatków kwalifikowalnych</t>
  </si>
  <si>
    <t>wnioskowanego dofinansowania</t>
  </si>
  <si>
    <t>Wartość od uruchomienia programu (w PLN)</t>
  </si>
  <si>
    <t>dofinansowania ze środków publicznych</t>
  </si>
  <si>
    <t>dofinansowania ze środków publicznych w części odpowiadającej środkom UE</t>
  </si>
  <si>
    <t>% realizacji zobowiązań  UE na  lata 2007-2013</t>
  </si>
  <si>
    <t>Wydatki wykazane przez beneficjentów we wnioskach o płatność zweryfikowanych przez właściwe instytucje od uruchomienia programu (w PLN)</t>
  </si>
  <si>
    <t>Allokacja z Decyzji KE</t>
  </si>
  <si>
    <t>EFRR euro</t>
  </si>
  <si>
    <t>wklad WSL w euro</t>
  </si>
  <si>
    <t>suma</t>
  </si>
  <si>
    <t>kurs EUR</t>
  </si>
  <si>
    <t>PLN</t>
  </si>
  <si>
    <t xml:space="preserve">% realizacji zobowiązań UE na lata 2007-2013 </t>
  </si>
  <si>
    <t>Złożone wnioski o dofinansowanie/ramowe plany działań</t>
  </si>
  <si>
    <t>Środki z pożyczek EBI</t>
  </si>
  <si>
    <t>Procentowy udział wkładu funduszy (13=(3/1)*100)</t>
  </si>
  <si>
    <t>Budżet państwa</t>
  </si>
  <si>
    <t>Jednostki samorządu terytorialnego</t>
  </si>
  <si>
    <t>Inne</t>
  </si>
  <si>
    <t>1=2+11</t>
  </si>
  <si>
    <t>7=8+9+10</t>
  </si>
  <si>
    <t>-</t>
  </si>
  <si>
    <t>Oś priorytetowa</t>
  </si>
  <si>
    <t>Ogółem dla Programu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</si>
  <si>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</si>
  <si>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</si>
  <si>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</si>
  <si>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</si>
  <si>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</si>
  <si>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</si>
  <si>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</si>
  <si>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</si>
  <si>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</si>
  <si>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</si>
  <si>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</si>
  <si>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</si>
  <si>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</si>
  <si>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</si>
  <si>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</si>
  <si>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</si>
  <si>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</si>
  <si>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2007PL161PO019</t>
  </si>
  <si>
    <t>Regionalny Program Operacyjny Województwa Śląskiego na lata 2007-2013</t>
  </si>
  <si>
    <t>Numer programu (CCI):</t>
  </si>
  <si>
    <t>Nazwa programu:</t>
  </si>
  <si>
    <t>Załącznik do sprawozdania nr:</t>
  </si>
  <si>
    <t>Okres sprawozdawczy:</t>
  </si>
  <si>
    <t xml:space="preserve">
Tabela 3. Źródła, z których sfinansowane zostały wydatki kwalifikowalne poniesione od uruchomienia programu (w PLN)
</t>
  </si>
  <si>
    <r>
      <t xml:space="preserve">Tabela 4. Wydatki ujęte w poświadczeniach i deklaracjach skierowanych do KE oraz płatności okresowe zrealizowane przez KE </t>
    </r>
    <r>
      <rPr>
        <b/>
        <i/>
        <vertAlign val="superscript"/>
        <sz val="10"/>
        <rFont val="Times New Roman"/>
        <family val="1"/>
        <charset val="238"/>
      </rPr>
      <t xml:space="preserve">
</t>
    </r>
  </si>
  <si>
    <t>wydatki kwalifikowalne</t>
  </si>
  <si>
    <t>Wkład UE</t>
  </si>
  <si>
    <t>Wydatki ujęte w poświadczeniach i deklaracjach skierowanych do KE (EUR) 
w I półroczu 2010r.</t>
  </si>
  <si>
    <t>I/2010/RPO/24</t>
  </si>
  <si>
    <t>Tabela 1 Stan wdrażania programu operacyjngo według osi priorytetowych na dzień 1 lipca 2010r.</t>
  </si>
  <si>
    <t>Płatności okresowe KE (EUR) w I pólroczu 2010r.</t>
  </si>
  <si>
    <r>
      <rPr>
        <b/>
        <i/>
        <sz val="9"/>
        <color theme="1"/>
        <rFont val="Times New Roman"/>
        <family val="1"/>
        <charset val="238"/>
      </rPr>
      <t>Załącznik nr II a</t>
    </r>
    <r>
      <rPr>
        <i/>
        <sz val="9"/>
        <color theme="1"/>
        <rFont val="Times New Roman"/>
        <family val="1"/>
        <charset val="238"/>
      </rPr>
      <t xml:space="preserve"> do Sprawozdania okresowego nr II/2010/RPO/24 z realizacji RPO WSL  za II półrocze 2010 r.</t>
    </r>
  </si>
  <si>
    <t>od:1 lipca 2010 r. do:31 grudnia 2010 r.</t>
  </si>
  <si>
    <r>
      <rPr>
        <i/>
        <vertAlign val="superscript"/>
        <sz val="8"/>
        <rFont val="Times New Roman"/>
        <family val="1"/>
        <charset val="238"/>
      </rPr>
      <t xml:space="preserve">1 </t>
    </r>
    <r>
      <rPr>
        <i/>
        <sz val="8"/>
        <rFont val="Times New Roman"/>
        <family val="1"/>
        <charset val="238"/>
      </rPr>
      <t>Wpisane zostały kwoty poświadczone do KE czyli to co IC poświadcza do KE  do końca 2010 r. w rzeczywistych kwotach w EURO a nie to co IZ do IC i przeliczenia po kursie EBC na styczeń</t>
    </r>
  </si>
  <si>
    <r>
      <rPr>
        <i/>
        <vertAlign val="superscript"/>
        <sz val="8"/>
        <color theme="1"/>
        <rFont val="Times New Roman"/>
        <family val="1"/>
        <charset val="238"/>
      </rPr>
      <t>2</t>
    </r>
    <r>
      <rPr>
        <i/>
        <sz val="8"/>
        <color theme="1"/>
        <rFont val="Times New Roman"/>
        <family val="1"/>
        <charset val="238"/>
      </rPr>
      <t xml:space="preserve">Wydatki ogółem to wydatki po autoryzacji publiczne+prywatne </t>
    </r>
  </si>
  <si>
    <t xml:space="preserve">Wydatki ujęte w poświadczeniach i deklaracjach skierowanych do KE oraz płatności okresowe zrealizowane przez KE do 31.12.2010r.
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</si>
</sst>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#,###,##0"/>
    <numFmt numFmtId="171" formatCode="##,###,###,###,###,###,###,###,###,###,###,###,##0.00"/>
  </numFmts>
  <fonts count="26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vertAlign val="superscript"/>
      <sz val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vertAlign val="superscript"/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/>
    <xf numFmtId="0" fontId="0" fillId="0" borderId="0" xfId="0" applyFill="1"/>
    <xf numFmtId="166" fontId="0" fillId="0" borderId="5" xfId="2" applyNumberFormat="1" applyFont="1" applyBorder="1"/>
    <xf numFmtId="166" fontId="0" fillId="0" borderId="0" xfId="2" applyNumberFormat="1" applyFont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8" xfId="0" applyBorder="1"/>
    <xf numFmtId="166" fontId="0" fillId="0" borderId="8" xfId="2" applyNumberFormat="1" applyFont="1" applyBorder="1"/>
    <xf numFmtId="166" fontId="0" fillId="0" borderId="9" xfId="2" applyNumberFormat="1" applyFont="1" applyBorder="1"/>
    <xf numFmtId="0" fontId="0" fillId="0" borderId="6" xfId="0" applyBorder="1"/>
    <xf numFmtId="166" fontId="0" fillId="0" borderId="6" xfId="2" applyNumberFormat="1" applyFont="1" applyBorder="1"/>
    <xf numFmtId="0" fontId="0" fillId="0" borderId="10" xfId="0" applyBorder="1"/>
    <xf numFmtId="166" fontId="0" fillId="0" borderId="10" xfId="2" applyNumberFormat="1" applyFont="1" applyBorder="1"/>
    <xf numFmtId="166" fontId="0" fillId="0" borderId="11" xfId="2" applyNumberFormat="1" applyFont="1" applyBorder="1"/>
    <xf numFmtId="0" fontId="0" fillId="0" borderId="12" xfId="0" applyBorder="1"/>
    <xf numFmtId="0" fontId="0" fillId="0" borderId="13" xfId="0" applyBorder="1"/>
    <xf numFmtId="166" fontId="0" fillId="0" borderId="13" xfId="0" applyNumberFormat="1" applyBorder="1"/>
    <xf numFmtId="166" fontId="0" fillId="0" borderId="10" xfId="0" applyNumberFormat="1" applyBorder="1"/>
    <xf numFmtId="166" fontId="0" fillId="0" borderId="14" xfId="0" applyNumberFormat="1" applyBorder="1"/>
    <xf numFmtId="0" fontId="0" fillId="0" borderId="8" xfId="0" pivotButton="1" applyBorder="1"/>
    <xf numFmtId="0" fontId="13" fillId="0" borderId="0" xfId="0" applyFont="1"/>
    <xf numFmtId="165" fontId="13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0" fillId="0" borderId="0" xfId="0" applyNumberFormat="1"/>
    <xf numFmtId="4" fontId="4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4" fillId="6" borderId="3" xfId="0" applyFont="1" applyFill="1" applyBorder="1" applyAlignment="1">
      <alignment vertical="center" wrapText="1"/>
    </xf>
    <xf numFmtId="170" fontId="21" fillId="5" borderId="20" xfId="0" applyNumberFormat="1" applyFont="1" applyFill="1" applyBorder="1" applyAlignment="1">
      <alignment horizontal="center" vertical="center"/>
    </xf>
    <xf numFmtId="171" fontId="21" fillId="5" borderId="20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170" fontId="22" fillId="3" borderId="20" xfId="0" applyNumberFormat="1" applyFont="1" applyFill="1" applyBorder="1" applyAlignment="1">
      <alignment horizontal="center" vertical="center"/>
    </xf>
    <xf numFmtId="171" fontId="22" fillId="3" borderId="20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4" fontId="5" fillId="3" borderId="21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4" fontId="4" fillId="6" borderId="21" xfId="0" applyNumberFormat="1" applyFont="1" applyFill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  <xf numFmtId="10" fontId="5" fillId="3" borderId="2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0" fillId="0" borderId="0" xfId="1" applyFont="1" applyAlignment="1" applyProtection="1">
      <alignment horizontal="left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9" fillId="0" borderId="0" xfId="1" applyFont="1" applyAlignment="1" applyProtection="1">
      <alignment horizontal="left" vertical="center" wrapText="1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Dziesiętny" xfId="2" builtinId="3"/>
    <cellStyle name="Hiperłącze" xfId="1" builtinId="8"/>
    <cellStyle name="Normalny" xfId="0" builtinId="0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7</xdr:col>
      <xdr:colOff>478972</xdr:colOff>
      <xdr:row>4</xdr:row>
      <xdr:rowOff>122465</xdr:rowOff>
    </xdr:to>
    <xdr:pic>
      <xdr:nvPicPr>
        <xdr:cNvPr id="2" name="Obraz 1" descr="RPO naglowek sz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50"/>
          <a:ext cx="5250997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761999</xdr:colOff>
      <xdr:row>0</xdr:row>
      <xdr:rowOff>0</xdr:rowOff>
    </xdr:from>
    <xdr:to>
      <xdr:col>13</xdr:col>
      <xdr:colOff>27215</xdr:colOff>
      <xdr:row>0</xdr:row>
      <xdr:rowOff>867701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6392" y="0"/>
          <a:ext cx="10355037" cy="86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396875</xdr:colOff>
      <xdr:row>0</xdr:row>
      <xdr:rowOff>7710</xdr:rowOff>
    </xdr:from>
    <xdr:to>
      <xdr:col>10</xdr:col>
      <xdr:colOff>233588</xdr:colOff>
      <xdr:row>1</xdr:row>
      <xdr:rowOff>5669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2292" y="7710"/>
          <a:ext cx="7284734" cy="738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57150</xdr:rowOff>
    </xdr:from>
    <xdr:to>
      <xdr:col>2</xdr:col>
      <xdr:colOff>1095375</xdr:colOff>
      <xdr:row>0</xdr:row>
      <xdr:rowOff>914400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57150"/>
          <a:ext cx="2362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Ustawienia%20lokalne/Temporary%20Internet%20Files/Content.Outlook/CVI2PEXN/RKP%20-%20za%20II%20polrocze%202010%20Za&#322;&#261;cznik%20II%20aib%20tab%201i4_pkt%203%205i4%202%20-%20K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Ustawienia%20lokalne/Temporary%20Internet%20Files/Content.Outlook/CVI2PEXN/Za&#322;&#261;cznik%20nr%20IIa%20-%20tabele%20finansow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1"/>
      <sheetName val="Tabela 4"/>
      <sheetName val="kurs EUR alokacja itp."/>
      <sheetName val="3.5"/>
      <sheetName val="4.2"/>
      <sheetName val="Arkusz3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1174585862.645</v>
          </cell>
        </row>
        <row r="4">
          <cell r="F4">
            <v>594750000</v>
          </cell>
        </row>
        <row r="5">
          <cell r="F5">
            <v>437815300</v>
          </cell>
        </row>
        <row r="6">
          <cell r="F6">
            <v>211232004.75</v>
          </cell>
        </row>
        <row r="7">
          <cell r="F7">
            <v>716390649</v>
          </cell>
        </row>
        <row r="8">
          <cell r="F8">
            <v>1240261694.425</v>
          </cell>
        </row>
        <row r="9">
          <cell r="F9">
            <v>1690388755.575</v>
          </cell>
        </row>
        <row r="10">
          <cell r="F10">
            <v>327033200</v>
          </cell>
        </row>
        <row r="11">
          <cell r="F11">
            <v>229014435</v>
          </cell>
        </row>
        <row r="12">
          <cell r="F12">
            <v>170495000</v>
          </cell>
        </row>
        <row r="13">
          <cell r="F13">
            <v>6791966901.3949995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ałącznik IV"/>
      <sheetName val="Tabela 1"/>
      <sheetName val="Tabela 2"/>
      <sheetName val="robocze"/>
    </sheetNames>
    <sheetDataSet>
      <sheetData sheetId="0"/>
      <sheetData sheetId="1"/>
      <sheetData sheetId="2">
        <row r="6">
          <cell r="B6">
            <v>276205802.22000003</v>
          </cell>
          <cell r="C6">
            <v>143972194.15000001</v>
          </cell>
          <cell r="E6">
            <v>122376362</v>
          </cell>
          <cell r="H6">
            <v>21595832.149999991</v>
          </cell>
          <cell r="I6">
            <v>21595832.149999991</v>
          </cell>
          <cell r="L6">
            <v>132233608.07000002</v>
          </cell>
        </row>
        <row r="11">
          <cell r="B11">
            <v>15751333.93</v>
          </cell>
          <cell r="C11">
            <v>7575139.1200000001</v>
          </cell>
          <cell r="E11">
            <v>6438868.1500000004</v>
          </cell>
          <cell r="H11">
            <v>1136270.9699999997</v>
          </cell>
          <cell r="I11">
            <v>1136270.9699999997</v>
          </cell>
          <cell r="L11">
            <v>8176194.8099999996</v>
          </cell>
        </row>
        <row r="13">
          <cell r="B13">
            <v>7271542.0199999996</v>
          </cell>
          <cell r="C13">
            <v>3688580.76</v>
          </cell>
          <cell r="E13">
            <v>3135293.62</v>
          </cell>
          <cell r="H13">
            <v>553287.13999999966</v>
          </cell>
          <cell r="I13">
            <v>553287.13999999966</v>
          </cell>
          <cell r="L13">
            <v>3582961.26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User/Ustawienia%20lokalne/Temporary%20Internet%20Files/Content.Outlook/DVRSEXVH/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1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7"/>
  <sheetViews>
    <sheetView workbookViewId="0">
      <selection activeCell="J15" sqref="J15"/>
    </sheetView>
  </sheetViews>
  <sheetFormatPr defaultRowHeight="14.25"/>
  <cols>
    <col min="1" max="1" width="13.875" style="1" customWidth="1"/>
    <col min="2" max="2" width="9.125" style="1" customWidth="1"/>
    <col min="3" max="4" width="9" style="1"/>
    <col min="5" max="5" width="5.75" style="1" customWidth="1"/>
    <col min="6" max="7" width="9" style="1"/>
    <col min="8" max="8" width="11.5" style="1" customWidth="1"/>
    <col min="9" max="16384" width="9" style="1"/>
  </cols>
  <sheetData>
    <row r="7" spans="1:8" ht="21.75" customHeight="1"/>
    <row r="8" spans="1:8" ht="56.25" customHeight="1">
      <c r="F8" s="79" t="s">
        <v>94</v>
      </c>
      <c r="G8" s="79"/>
      <c r="H8" s="79"/>
    </row>
    <row r="14" spans="1:8" ht="52.5" customHeight="1">
      <c r="A14" s="77" t="s">
        <v>82</v>
      </c>
      <c r="B14" s="77"/>
      <c r="C14" s="78" t="s">
        <v>80</v>
      </c>
      <c r="D14" s="78"/>
      <c r="E14" s="78"/>
      <c r="F14" s="78"/>
      <c r="G14" s="78"/>
      <c r="H14" s="78"/>
    </row>
    <row r="15" spans="1:8" ht="51.75" customHeight="1">
      <c r="A15" s="77" t="s">
        <v>83</v>
      </c>
      <c r="B15" s="77"/>
      <c r="C15" s="78" t="s">
        <v>81</v>
      </c>
      <c r="D15" s="78"/>
      <c r="E15" s="78"/>
      <c r="F15" s="78"/>
      <c r="G15" s="78"/>
      <c r="H15" s="78"/>
    </row>
    <row r="16" spans="1:8" ht="44.25" customHeight="1">
      <c r="A16" s="77" t="s">
        <v>84</v>
      </c>
      <c r="B16" s="77"/>
      <c r="C16" s="78" t="s">
        <v>91</v>
      </c>
      <c r="D16" s="78"/>
      <c r="E16" s="78"/>
      <c r="F16" s="78"/>
      <c r="G16" s="78"/>
      <c r="H16" s="78"/>
    </row>
    <row r="17" spans="1:8" ht="79.5" customHeight="1">
      <c r="A17" s="77" t="s">
        <v>85</v>
      </c>
      <c r="B17" s="77"/>
      <c r="C17" s="78" t="s">
        <v>95</v>
      </c>
      <c r="D17" s="78"/>
      <c r="E17" s="78"/>
      <c r="F17" s="78"/>
      <c r="G17" s="78"/>
      <c r="H17" s="78"/>
    </row>
  </sheetData>
  <mergeCells count="9">
    <mergeCell ref="A17:B17"/>
    <mergeCell ref="C17:H17"/>
    <mergeCell ref="F8:H8"/>
    <mergeCell ref="A14:B14"/>
    <mergeCell ref="C14:H14"/>
    <mergeCell ref="A15:B15"/>
    <mergeCell ref="C15:H15"/>
    <mergeCell ref="A16:B16"/>
    <mergeCell ref="C16:H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view="pageBreakPreview" zoomScale="80" zoomScaleNormal="70" zoomScaleSheetLayoutView="80" workbookViewId="0">
      <pane xSplit="1" ySplit="6" topLeftCell="F16" activePane="bottomRight" state="frozen"/>
      <selection pane="topRight" activeCell="B1" sqref="B1"/>
      <selection pane="bottomLeft" activeCell="A7" sqref="A7"/>
      <selection pane="bottomRight" activeCell="R17" sqref="R17"/>
    </sheetView>
  </sheetViews>
  <sheetFormatPr defaultRowHeight="12.75"/>
  <cols>
    <col min="1" max="1" width="15.25" style="49" customWidth="1"/>
    <col min="2" max="2" width="13.5" style="49" customWidth="1"/>
    <col min="3" max="3" width="11" style="49" customWidth="1"/>
    <col min="4" max="4" width="18" style="50" customWidth="1"/>
    <col min="5" max="5" width="16.25" style="49" customWidth="1"/>
    <col min="6" max="6" width="15.625" style="49" customWidth="1"/>
    <col min="7" max="7" width="13.75" style="49" customWidth="1"/>
    <col min="8" max="8" width="11.875" style="49" customWidth="1"/>
    <col min="9" max="9" width="15.125" style="49" customWidth="1"/>
    <col min="10" max="10" width="14.625" style="50" customWidth="1"/>
    <col min="11" max="11" width="14.375" style="49" customWidth="1"/>
    <col min="12" max="12" width="14.25" style="49" customWidth="1"/>
    <col min="13" max="13" width="11.25" style="49" customWidth="1"/>
    <col min="14" max="15" width="14.5" style="49" customWidth="1"/>
    <col min="16" max="16" width="15.375" style="49" customWidth="1"/>
    <col min="17" max="17" width="15" style="49" customWidth="1"/>
    <col min="18" max="18" width="14.625" style="49" customWidth="1"/>
    <col min="19" max="19" width="12.875" style="49" hidden="1" customWidth="1"/>
    <col min="20" max="20" width="12.875" style="49" customWidth="1"/>
    <col min="21" max="16384" width="9" style="49"/>
  </cols>
  <sheetData>
    <row r="1" spans="1:19" ht="70.5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77.25" customHeight="1" thickBot="1">
      <c r="A2" s="83" t="s">
        <v>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42.75" customHeight="1">
      <c r="A3" s="90"/>
      <c r="B3" s="88" t="s">
        <v>52</v>
      </c>
      <c r="C3" s="88"/>
      <c r="D3" s="88"/>
      <c r="E3" s="88"/>
      <c r="F3" s="88"/>
      <c r="G3" s="89" t="s">
        <v>0</v>
      </c>
      <c r="H3" s="89"/>
      <c r="I3" s="89"/>
      <c r="J3" s="89"/>
      <c r="K3" s="89"/>
      <c r="L3" s="89"/>
      <c r="M3" s="89"/>
      <c r="N3" s="80" t="s">
        <v>44</v>
      </c>
      <c r="O3" s="80"/>
      <c r="P3" s="80"/>
      <c r="Q3" s="80"/>
      <c r="R3" s="80"/>
      <c r="S3" s="84"/>
    </row>
    <row r="4" spans="1:19" ht="32.25" customHeight="1">
      <c r="A4" s="90"/>
      <c r="B4" s="89" t="s">
        <v>1</v>
      </c>
      <c r="C4" s="89"/>
      <c r="D4" s="89" t="s">
        <v>40</v>
      </c>
      <c r="E4" s="89"/>
      <c r="F4" s="89"/>
      <c r="G4" s="89" t="s">
        <v>2</v>
      </c>
      <c r="H4" s="89"/>
      <c r="I4" s="89" t="s">
        <v>40</v>
      </c>
      <c r="J4" s="89"/>
      <c r="K4" s="89"/>
      <c r="L4" s="89"/>
      <c r="M4" s="89"/>
      <c r="N4" s="80" t="s">
        <v>5</v>
      </c>
      <c r="O4" s="81" t="s">
        <v>88</v>
      </c>
      <c r="P4" s="80" t="s">
        <v>41</v>
      </c>
      <c r="Q4" s="81" t="s">
        <v>42</v>
      </c>
      <c r="R4" s="80" t="s">
        <v>51</v>
      </c>
      <c r="S4" s="85"/>
    </row>
    <row r="5" spans="1:19" ht="102.75" customHeight="1" thickBot="1">
      <c r="A5" s="90"/>
      <c r="B5" s="47" t="s">
        <v>3</v>
      </c>
      <c r="C5" s="47" t="s">
        <v>4</v>
      </c>
      <c r="D5" s="42" t="s">
        <v>37</v>
      </c>
      <c r="E5" s="46" t="s">
        <v>38</v>
      </c>
      <c r="F5" s="47" t="s">
        <v>39</v>
      </c>
      <c r="G5" s="47" t="s">
        <v>3</v>
      </c>
      <c r="H5" s="47" t="s">
        <v>4</v>
      </c>
      <c r="I5" s="47" t="s">
        <v>37</v>
      </c>
      <c r="J5" s="42" t="s">
        <v>38</v>
      </c>
      <c r="K5" s="46" t="s">
        <v>41</v>
      </c>
      <c r="L5" s="47" t="s">
        <v>42</v>
      </c>
      <c r="M5" s="47" t="s">
        <v>43</v>
      </c>
      <c r="N5" s="80"/>
      <c r="O5" s="81"/>
      <c r="P5" s="80"/>
      <c r="Q5" s="81"/>
      <c r="R5" s="80"/>
      <c r="S5" s="86"/>
    </row>
    <row r="6" spans="1:19" ht="20.25" customHeight="1" thickBot="1">
      <c r="A6" s="43">
        <v>0</v>
      </c>
      <c r="B6" s="55">
        <v>1</v>
      </c>
      <c r="C6" s="55">
        <v>2</v>
      </c>
      <c r="D6" s="56">
        <v>3</v>
      </c>
      <c r="E6" s="55">
        <v>4</v>
      </c>
      <c r="F6" s="55">
        <v>5</v>
      </c>
      <c r="G6" s="43">
        <v>6</v>
      </c>
      <c r="H6" s="43">
        <v>7</v>
      </c>
      <c r="I6" s="43">
        <v>8</v>
      </c>
      <c r="J6" s="44">
        <v>9</v>
      </c>
      <c r="K6" s="43">
        <v>10</v>
      </c>
      <c r="L6" s="43">
        <v>11</v>
      </c>
      <c r="M6" s="43">
        <v>12</v>
      </c>
      <c r="N6" s="48">
        <v>13</v>
      </c>
      <c r="O6" s="48">
        <v>14</v>
      </c>
      <c r="P6" s="48">
        <v>15</v>
      </c>
      <c r="Q6" s="48">
        <v>16</v>
      </c>
      <c r="R6" s="48">
        <v>17</v>
      </c>
      <c r="S6" s="37">
        <v>18</v>
      </c>
    </row>
    <row r="7" spans="1:19" ht="75.75" customHeight="1" thickBot="1">
      <c r="A7" s="53" t="s">
        <v>7</v>
      </c>
      <c r="B7" s="63">
        <v>502</v>
      </c>
      <c r="C7" s="63">
        <v>3784</v>
      </c>
      <c r="D7" s="64">
        <v>2769817875.5100002</v>
      </c>
      <c r="E7" s="64">
        <v>2273986195.3400002</v>
      </c>
      <c r="F7" s="64">
        <v>1249593952.3199999</v>
      </c>
      <c r="G7" s="63">
        <v>505</v>
      </c>
      <c r="H7" s="63">
        <v>1522</v>
      </c>
      <c r="I7" s="64">
        <v>1103978417.5799999</v>
      </c>
      <c r="J7" s="64">
        <v>925571790.76999998</v>
      </c>
      <c r="K7" s="64">
        <v>535960658.33999997</v>
      </c>
      <c r="L7" s="64">
        <v>481716577.56999999</v>
      </c>
      <c r="M7" s="45">
        <f>L7/[1]Arkusz3!$F$3</f>
        <v>0.41011610380295477</v>
      </c>
      <c r="N7" s="64">
        <v>462314656.94</v>
      </c>
      <c r="O7" s="64">
        <v>381490269.12</v>
      </c>
      <c r="P7" s="64">
        <v>226620880.84</v>
      </c>
      <c r="Q7" s="64">
        <v>205025048.69</v>
      </c>
      <c r="R7" s="45">
        <f>Q7/[1]Arkusz3!$F$3</f>
        <v>0.17455092489221077</v>
      </c>
      <c r="S7" s="40" t="s">
        <v>7</v>
      </c>
    </row>
    <row r="8" spans="1:19" ht="55.5" customHeight="1" thickBot="1">
      <c r="A8" s="53" t="s">
        <v>8</v>
      </c>
      <c r="B8" s="63">
        <v>25</v>
      </c>
      <c r="C8" s="63">
        <v>149</v>
      </c>
      <c r="D8" s="64">
        <v>598070772.22000003</v>
      </c>
      <c r="E8" s="64">
        <v>563338348.25999999</v>
      </c>
      <c r="F8" s="64">
        <v>440504025.92000002</v>
      </c>
      <c r="G8" s="63">
        <v>20</v>
      </c>
      <c r="H8" s="63">
        <v>77</v>
      </c>
      <c r="I8" s="64">
        <v>280561436.91000003</v>
      </c>
      <c r="J8" s="64">
        <v>250153458.91</v>
      </c>
      <c r="K8" s="64">
        <v>198413579.16999999</v>
      </c>
      <c r="L8" s="64">
        <v>198413579.16999999</v>
      </c>
      <c r="M8" s="45">
        <f>L8/[1]Arkusz3!$F$4</f>
        <v>0.33360837187053383</v>
      </c>
      <c r="N8" s="64">
        <v>26382670.25</v>
      </c>
      <c r="O8" s="64">
        <v>25178764.010000002</v>
      </c>
      <c r="P8" s="64">
        <v>21357304.440000001</v>
      </c>
      <c r="Q8" s="64">
        <v>21357304.440000001</v>
      </c>
      <c r="R8" s="45">
        <v>3.5900000000000001E-2</v>
      </c>
      <c r="S8" s="40" t="s">
        <v>8</v>
      </c>
    </row>
    <row r="9" spans="1:19" ht="55.5" customHeight="1" thickBot="1">
      <c r="A9" s="53" t="s">
        <v>9</v>
      </c>
      <c r="B9" s="63">
        <v>342</v>
      </c>
      <c r="C9" s="63">
        <v>717</v>
      </c>
      <c r="D9" s="64">
        <v>1147872926.27</v>
      </c>
      <c r="E9" s="64">
        <v>927595581.27999997</v>
      </c>
      <c r="F9" s="64">
        <v>512590942.26999998</v>
      </c>
      <c r="G9" s="63">
        <v>74</v>
      </c>
      <c r="H9" s="63">
        <v>193</v>
      </c>
      <c r="I9" s="64">
        <v>402494034.31</v>
      </c>
      <c r="J9" s="64">
        <v>339997895.63</v>
      </c>
      <c r="K9" s="64">
        <v>212428829.69999999</v>
      </c>
      <c r="L9" s="64">
        <v>204403829.03999999</v>
      </c>
      <c r="M9" s="45">
        <f>L9/[1]Arkusz3!$F$5</f>
        <v>0.46687228390602153</v>
      </c>
      <c r="N9" s="64">
        <v>138068530.38</v>
      </c>
      <c r="O9" s="64">
        <v>120563621.89</v>
      </c>
      <c r="P9" s="64">
        <v>78146023.870000005</v>
      </c>
      <c r="Q9" s="64">
        <v>76456465.760000005</v>
      </c>
      <c r="R9" s="45">
        <f>Q9/[1]Arkusz3!$F$5</f>
        <v>0.17463178139274713</v>
      </c>
      <c r="S9" s="40" t="s">
        <v>9</v>
      </c>
    </row>
    <row r="10" spans="1:19" ht="55.5" customHeight="1" thickBot="1">
      <c r="A10" s="53" t="s">
        <v>10</v>
      </c>
      <c r="B10" s="63">
        <v>28</v>
      </c>
      <c r="C10" s="63">
        <v>219</v>
      </c>
      <c r="D10" s="64">
        <v>565770030.16999996</v>
      </c>
      <c r="E10" s="64">
        <v>535181762.31</v>
      </c>
      <c r="F10" s="64">
        <v>440427531.81</v>
      </c>
      <c r="G10" s="63">
        <v>17</v>
      </c>
      <c r="H10" s="63">
        <v>102</v>
      </c>
      <c r="I10" s="64">
        <v>238830524.41</v>
      </c>
      <c r="J10" s="64">
        <v>226065765.62</v>
      </c>
      <c r="K10" s="64">
        <v>185104685.41</v>
      </c>
      <c r="L10" s="64">
        <v>185104685.41</v>
      </c>
      <c r="M10" s="45">
        <f>L10/[1]Arkusz3!$F$6</f>
        <v>0.87630984532423228</v>
      </c>
      <c r="N10" s="64">
        <v>122384670.88</v>
      </c>
      <c r="O10" s="64">
        <v>116924019.48999999</v>
      </c>
      <c r="P10" s="64">
        <v>94530050.890000001</v>
      </c>
      <c r="Q10" s="64">
        <v>94530050.890000001</v>
      </c>
      <c r="R10" s="75">
        <f>Q10*100%/[1]Arkusz3!F6</f>
        <v>0.44751765245933928</v>
      </c>
      <c r="S10" s="40" t="s">
        <v>10</v>
      </c>
    </row>
    <row r="11" spans="1:19" ht="55.5" customHeight="1" thickBot="1">
      <c r="A11" s="53" t="s">
        <v>11</v>
      </c>
      <c r="B11" s="63">
        <v>96</v>
      </c>
      <c r="C11" s="63">
        <v>293</v>
      </c>
      <c r="D11" s="64">
        <v>2332730661.4899998</v>
      </c>
      <c r="E11" s="64">
        <v>2181258559.2800002</v>
      </c>
      <c r="F11" s="64">
        <v>1708563725.28</v>
      </c>
      <c r="G11" s="63">
        <v>33</v>
      </c>
      <c r="H11" s="63">
        <v>104</v>
      </c>
      <c r="I11" s="64">
        <v>640406060.62</v>
      </c>
      <c r="J11" s="64">
        <v>588513261.14999998</v>
      </c>
      <c r="K11" s="64">
        <v>470701619.18000001</v>
      </c>
      <c r="L11" s="64">
        <v>470371919.18000001</v>
      </c>
      <c r="M11" s="45">
        <f>L11/[1]Arkusz3!$F$7</f>
        <v>0.65658578854509864</v>
      </c>
      <c r="N11" s="64">
        <v>152548545.33000001</v>
      </c>
      <c r="O11" s="64">
        <v>142614704.43000001</v>
      </c>
      <c r="P11" s="64">
        <v>105817905.11</v>
      </c>
      <c r="Q11" s="64">
        <v>105817905.11</v>
      </c>
      <c r="R11" s="75">
        <f>Q11*100%/[1]Arkusz3!F7</f>
        <v>0.14770977993321072</v>
      </c>
      <c r="S11" s="40" t="s">
        <v>11</v>
      </c>
    </row>
    <row r="12" spans="1:19" ht="55.5" customHeight="1" thickBot="1">
      <c r="A12" s="53" t="s">
        <v>12</v>
      </c>
      <c r="B12" s="63">
        <v>89</v>
      </c>
      <c r="C12" s="63">
        <v>123</v>
      </c>
      <c r="D12" s="64">
        <v>2203238480.9200001</v>
      </c>
      <c r="E12" s="64">
        <v>2002213226.96</v>
      </c>
      <c r="F12" s="64">
        <v>1282523960.1400001</v>
      </c>
      <c r="G12" s="63">
        <v>17</v>
      </c>
      <c r="H12" s="63">
        <v>33</v>
      </c>
      <c r="I12" s="64">
        <v>1684971745.8599999</v>
      </c>
      <c r="J12" s="64">
        <v>1536436277.6900001</v>
      </c>
      <c r="K12" s="64">
        <v>1013208747.0599999</v>
      </c>
      <c r="L12" s="64">
        <v>975766047.05999994</v>
      </c>
      <c r="M12" s="45">
        <f>L12/[1]Arkusz3!$F$8</f>
        <v>0.78674206536095326</v>
      </c>
      <c r="N12" s="64">
        <v>441752811.91000003</v>
      </c>
      <c r="O12" s="64">
        <v>431496450.14999998</v>
      </c>
      <c r="P12" s="64">
        <v>355613428.22000003</v>
      </c>
      <c r="Q12" s="64">
        <v>318170728.22000003</v>
      </c>
      <c r="R12" s="75">
        <f>Q12*100%/[1]Arkusz3!F8</f>
        <v>0.25653515677391597</v>
      </c>
      <c r="S12" s="40"/>
    </row>
    <row r="13" spans="1:19" ht="55.5" customHeight="1" thickBot="1">
      <c r="A13" s="53" t="s">
        <v>13</v>
      </c>
      <c r="B13" s="63">
        <v>4</v>
      </c>
      <c r="C13" s="63">
        <v>313</v>
      </c>
      <c r="D13" s="64">
        <v>3014724804.4299998</v>
      </c>
      <c r="E13" s="64">
        <v>2832768110.6500001</v>
      </c>
      <c r="F13" s="64">
        <v>1975120534.76</v>
      </c>
      <c r="G13" s="63">
        <v>41</v>
      </c>
      <c r="H13" s="63">
        <v>134</v>
      </c>
      <c r="I13" s="64">
        <v>1800088250.3499999</v>
      </c>
      <c r="J13" s="64">
        <v>1609480489.23</v>
      </c>
      <c r="K13" s="64">
        <v>1187685542.3299999</v>
      </c>
      <c r="L13" s="64">
        <v>1187685542.3299999</v>
      </c>
      <c r="M13" s="45">
        <f>L13/[1]Arkusz3!$F$9</f>
        <v>0.7026108866454206</v>
      </c>
      <c r="N13" s="64">
        <v>598911386.94000006</v>
      </c>
      <c r="O13" s="64">
        <v>546177136.77999997</v>
      </c>
      <c r="P13" s="64">
        <v>400212122.83999997</v>
      </c>
      <c r="Q13" s="64">
        <v>400212122.83999997</v>
      </c>
      <c r="R13" s="75">
        <f>Q13*100%/[1]Arkusz3!F9</f>
        <v>0.23675744500788781</v>
      </c>
      <c r="S13" s="40"/>
    </row>
    <row r="14" spans="1:19" ht="55.5" customHeight="1" thickBot="1">
      <c r="A14" s="53" t="s">
        <v>14</v>
      </c>
      <c r="B14" s="63">
        <v>0</v>
      </c>
      <c r="C14" s="63">
        <v>295</v>
      </c>
      <c r="D14" s="64">
        <v>1476635035.6400001</v>
      </c>
      <c r="E14" s="64">
        <v>1442848516.1199999</v>
      </c>
      <c r="F14" s="64">
        <v>1177332764.3800001</v>
      </c>
      <c r="G14" s="63">
        <v>6</v>
      </c>
      <c r="H14" s="63">
        <v>76</v>
      </c>
      <c r="I14" s="64">
        <v>359233184.89999998</v>
      </c>
      <c r="J14" s="64">
        <v>339525943.75</v>
      </c>
      <c r="K14" s="64">
        <v>284581865.67000002</v>
      </c>
      <c r="L14" s="64">
        <v>284581865.67000002</v>
      </c>
      <c r="M14" s="45">
        <f>L14/[1]Arkusz3!$F$10</f>
        <v>0.87019258494244622</v>
      </c>
      <c r="N14" s="64">
        <v>135457290.43000001</v>
      </c>
      <c r="O14" s="64">
        <v>127087917.34</v>
      </c>
      <c r="P14" s="64">
        <v>106285937.02</v>
      </c>
      <c r="Q14" s="64">
        <v>106285937.02</v>
      </c>
      <c r="R14" s="75">
        <f>Q14*100%/[1]Arkusz3!F10</f>
        <v>0.32500044955680341</v>
      </c>
      <c r="S14" s="40" t="s">
        <v>14</v>
      </c>
    </row>
    <row r="15" spans="1:19" ht="55.5" customHeight="1" thickBot="1">
      <c r="A15" s="54" t="s">
        <v>15</v>
      </c>
      <c r="B15" s="63">
        <v>0</v>
      </c>
      <c r="C15" s="63">
        <v>312</v>
      </c>
      <c r="D15" s="64">
        <v>949657167.66999996</v>
      </c>
      <c r="E15" s="64">
        <v>845974960.13999999</v>
      </c>
      <c r="F15" s="64">
        <v>588280287.48000002</v>
      </c>
      <c r="G15" s="63">
        <v>15</v>
      </c>
      <c r="H15" s="63">
        <v>155</v>
      </c>
      <c r="I15" s="64">
        <v>397025088.00999999</v>
      </c>
      <c r="J15" s="64">
        <v>328369856.33999997</v>
      </c>
      <c r="K15" s="64">
        <v>212617188.41</v>
      </c>
      <c r="L15" s="64">
        <v>212541985.24000001</v>
      </c>
      <c r="M15" s="45">
        <f>L15/[1]Arkusz3!$F$11</f>
        <v>0.92807243892726676</v>
      </c>
      <c r="N15" s="64">
        <v>246729667.28</v>
      </c>
      <c r="O15" s="64">
        <v>196660087.49000001</v>
      </c>
      <c r="P15" s="64">
        <v>123611697.05</v>
      </c>
      <c r="Q15" s="64">
        <v>123611697.05</v>
      </c>
      <c r="R15" s="75">
        <f>Q15*100%/[1]Arkusz3!F11</f>
        <v>0.53975504666332497</v>
      </c>
      <c r="S15" s="40" t="s">
        <v>15</v>
      </c>
    </row>
    <row r="16" spans="1:19" ht="55.5" customHeight="1" thickBot="1">
      <c r="A16" s="53" t="s">
        <v>16</v>
      </c>
      <c r="B16" s="63">
        <v>0</v>
      </c>
      <c r="C16" s="63">
        <v>15</v>
      </c>
      <c r="D16" s="64">
        <v>61479148.240000002</v>
      </c>
      <c r="E16" s="64">
        <v>61479148.240000002</v>
      </c>
      <c r="F16" s="64">
        <v>61479148.240000002</v>
      </c>
      <c r="G16" s="63">
        <v>0</v>
      </c>
      <c r="H16" s="63">
        <v>15</v>
      </c>
      <c r="I16" s="64">
        <v>52971559.840000004</v>
      </c>
      <c r="J16" s="64">
        <v>52971559.840000004</v>
      </c>
      <c r="K16" s="64">
        <v>52971559.840000004</v>
      </c>
      <c r="L16" s="64">
        <v>52971559.840000004</v>
      </c>
      <c r="M16" s="45">
        <f>L16/[1]Arkusz3!$F$12</f>
        <v>0.31069274664946189</v>
      </c>
      <c r="N16" s="64">
        <v>35651084.740000002</v>
      </c>
      <c r="O16" s="64">
        <v>35581332.619999997</v>
      </c>
      <c r="P16" s="64">
        <v>35581332.619999997</v>
      </c>
      <c r="Q16" s="64">
        <v>35581332.619999997</v>
      </c>
      <c r="R16" s="75">
        <f>Q16*100%/[1]Arkusz3!F12</f>
        <v>0.20869428792633213</v>
      </c>
      <c r="S16" s="40" t="s">
        <v>16</v>
      </c>
    </row>
    <row r="17" spans="1:19" ht="51" customHeight="1" thickBot="1">
      <c r="A17" s="65" t="s">
        <v>6</v>
      </c>
      <c r="B17" s="67">
        <v>1086</v>
      </c>
      <c r="C17" s="67">
        <v>6220</v>
      </c>
      <c r="D17" s="68">
        <v>15119996902.559999</v>
      </c>
      <c r="E17" s="68">
        <v>13666644408.58</v>
      </c>
      <c r="F17" s="68">
        <v>9436416872.6000004</v>
      </c>
      <c r="G17" s="67">
        <v>728</v>
      </c>
      <c r="H17" s="67">
        <v>2411</v>
      </c>
      <c r="I17" s="68">
        <v>6960560302.79</v>
      </c>
      <c r="J17" s="68">
        <v>6197086298.9300003</v>
      </c>
      <c r="K17" s="68">
        <v>4353674275.1099997</v>
      </c>
      <c r="L17" s="68">
        <v>4253557590.5100002</v>
      </c>
      <c r="M17" s="66">
        <f>L17/[1]Arkusz3!$F$13</f>
        <v>0.6262630033777643</v>
      </c>
      <c r="N17" s="68">
        <v>2360201315.0799999</v>
      </c>
      <c r="O17" s="68">
        <v>2123774303.3199999</v>
      </c>
      <c r="P17" s="68">
        <v>1547776682.9000001</v>
      </c>
      <c r="Q17" s="68">
        <v>1487048592.6400001</v>
      </c>
      <c r="R17" s="76">
        <f>Q17*100%/[1]Arkusz3!F13</f>
        <v>0.2189422613844858</v>
      </c>
      <c r="S17" s="41" t="s">
        <v>6</v>
      </c>
    </row>
    <row r="18" spans="1:19">
      <c r="G18" s="51"/>
      <c r="H18" s="51"/>
      <c r="I18" s="50"/>
      <c r="J18" s="52"/>
    </row>
    <row r="19" spans="1:19">
      <c r="A19" s="51"/>
      <c r="B19" s="51"/>
      <c r="C19" s="51"/>
      <c r="D19" s="52"/>
      <c r="E19" s="51"/>
      <c r="F19" s="51"/>
      <c r="I19" s="50"/>
    </row>
    <row r="20" spans="1:19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9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9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9">
      <c r="A23" s="51"/>
      <c r="B23" s="51"/>
      <c r="C23" s="51"/>
      <c r="D23" s="52"/>
      <c r="E23" s="51"/>
      <c r="F23" s="51"/>
      <c r="G23" s="51"/>
      <c r="H23" s="51"/>
      <c r="I23" s="51"/>
    </row>
    <row r="32" spans="1:19">
      <c r="E32" s="50"/>
    </row>
    <row r="33" spans="5:5">
      <c r="E33" s="50"/>
    </row>
  </sheetData>
  <mergeCells count="19">
    <mergeCell ref="A20:L20"/>
    <mergeCell ref="A21:L21"/>
    <mergeCell ref="A22:L22"/>
    <mergeCell ref="B3:F3"/>
    <mergeCell ref="B4:C4"/>
    <mergeCell ref="D4:F4"/>
    <mergeCell ref="G4:H4"/>
    <mergeCell ref="I4:M4"/>
    <mergeCell ref="G3:M3"/>
    <mergeCell ref="A3:A5"/>
    <mergeCell ref="P4:P5"/>
    <mergeCell ref="Q4:Q5"/>
    <mergeCell ref="R4:R5"/>
    <mergeCell ref="A1:S1"/>
    <mergeCell ref="A2:S2"/>
    <mergeCell ref="S3:S5"/>
    <mergeCell ref="N3:R3"/>
    <mergeCell ref="N4:N5"/>
    <mergeCell ref="O4:O5"/>
  </mergeCells>
  <hyperlinks>
    <hyperlink ref="B3" location="_ftn1" display="_ftn1"/>
    <hyperlink ref="E5" location="_ftn2" display="_ftn2"/>
    <hyperlink ref="K5" location="_ftn3" display="_ftn3"/>
    <hyperlink ref="Q4" location="_ftn2" display="_ftn2"/>
    <hyperlink ref="O4" location="_ftn1" display="_ftn1"/>
  </hyperlinks>
  <printOptions horizontalCentered="1"/>
  <pageMargins left="0.19685039370078741" right="0.19685039370078741" top="0.31496062992125984" bottom="0.19685039370078741" header="0" footer="0"/>
  <pageSetup paperSize="9" scale="5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opLeftCell="A4" workbookViewId="0">
      <selection activeCell="E10" sqref="E10"/>
    </sheetView>
  </sheetViews>
  <sheetFormatPr defaultRowHeight="14.25"/>
  <cols>
    <col min="1" max="1" width="16" style="1" customWidth="1"/>
    <col min="2" max="2" width="14.625" style="1" customWidth="1"/>
    <col min="3" max="3" width="16" style="1" customWidth="1"/>
    <col min="4" max="4" width="15" style="1" customWidth="1"/>
    <col min="5" max="5" width="13.875" style="1" customWidth="1"/>
    <col min="6" max="6" width="12" style="1" customWidth="1"/>
    <col min="7" max="7" width="12.375" style="1" customWidth="1"/>
    <col min="8" max="8" width="16" style="1" customWidth="1"/>
    <col min="9" max="9" width="13.875" style="1" customWidth="1"/>
    <col min="10" max="10" width="14.75" style="1" customWidth="1"/>
    <col min="11" max="11" width="13.625" style="1" customWidth="1"/>
    <col min="12" max="14" width="16" style="1" customWidth="1"/>
    <col min="15" max="15" width="17" style="1" customWidth="1"/>
    <col min="16" max="16384" width="9" style="1"/>
  </cols>
  <sheetData>
    <row r="1" spans="1:15" ht="58.5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74.25" customHeight="1">
      <c r="A2" s="92" t="s">
        <v>86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  <c r="M2" s="93"/>
      <c r="N2" s="93"/>
      <c r="O2" s="93"/>
    </row>
    <row r="3" spans="1:15" ht="27.75" customHeight="1">
      <c r="A3" s="80" t="s">
        <v>36</v>
      </c>
      <c r="B3" s="80" t="s">
        <v>6</v>
      </c>
      <c r="C3" s="80" t="s">
        <v>27</v>
      </c>
      <c r="D3" s="80"/>
      <c r="E3" s="80"/>
      <c r="F3" s="80"/>
      <c r="G3" s="80"/>
      <c r="H3" s="80"/>
      <c r="I3" s="80"/>
      <c r="J3" s="80"/>
      <c r="K3" s="80"/>
      <c r="L3" s="80" t="s">
        <v>28</v>
      </c>
      <c r="M3" s="80" t="s">
        <v>53</v>
      </c>
      <c r="N3" s="81" t="s">
        <v>54</v>
      </c>
      <c r="O3" s="80" t="s">
        <v>36</v>
      </c>
    </row>
    <row r="4" spans="1:15" ht="27.75" customHeight="1">
      <c r="A4" s="80"/>
      <c r="B4" s="80"/>
      <c r="C4" s="80" t="s">
        <v>6</v>
      </c>
      <c r="D4" s="80" t="s">
        <v>29</v>
      </c>
      <c r="E4" s="80"/>
      <c r="F4" s="80"/>
      <c r="G4" s="80"/>
      <c r="H4" s="80" t="s">
        <v>30</v>
      </c>
      <c r="I4" s="80"/>
      <c r="J4" s="80"/>
      <c r="K4" s="80"/>
      <c r="L4" s="80"/>
      <c r="M4" s="80"/>
      <c r="N4" s="81"/>
      <c r="O4" s="80"/>
    </row>
    <row r="5" spans="1:15" ht="60.75" customHeight="1">
      <c r="A5" s="80"/>
      <c r="B5" s="80"/>
      <c r="C5" s="80"/>
      <c r="D5" s="38" t="s">
        <v>6</v>
      </c>
      <c r="E5" s="38" t="s">
        <v>31</v>
      </c>
      <c r="F5" s="38" t="s">
        <v>32</v>
      </c>
      <c r="G5" s="38" t="s">
        <v>33</v>
      </c>
      <c r="H5" s="38" t="s">
        <v>6</v>
      </c>
      <c r="I5" s="38" t="s">
        <v>55</v>
      </c>
      <c r="J5" s="38" t="s">
        <v>56</v>
      </c>
      <c r="K5" s="38" t="s">
        <v>57</v>
      </c>
      <c r="L5" s="80"/>
      <c r="M5" s="80"/>
      <c r="N5" s="81"/>
      <c r="O5" s="80"/>
    </row>
    <row r="6" spans="1:15" ht="22.5" customHeight="1">
      <c r="A6" s="4">
        <v>0</v>
      </c>
      <c r="B6" s="4" t="s">
        <v>58</v>
      </c>
      <c r="C6" s="4" t="s">
        <v>34</v>
      </c>
      <c r="D6" s="4" t="s">
        <v>35</v>
      </c>
      <c r="E6" s="4">
        <v>4</v>
      </c>
      <c r="F6" s="4">
        <v>5</v>
      </c>
      <c r="G6" s="4">
        <v>6</v>
      </c>
      <c r="H6" s="4" t="s">
        <v>59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 t="s">
        <v>60</v>
      </c>
    </row>
    <row r="7" spans="1:15" ht="72" customHeight="1">
      <c r="A7" s="5" t="s">
        <v>17</v>
      </c>
      <c r="B7" s="71">
        <f>C7+L7+'[2]Tabela 2'!$B$6</f>
        <v>823264097.6400001</v>
      </c>
      <c r="C7" s="71">
        <f>D7+H7+'[2]Tabela 2'!$C$6</f>
        <v>399739577.35000002</v>
      </c>
      <c r="D7" s="71">
        <f>E7+F7+G7</f>
        <v>205025048.69</v>
      </c>
      <c r="E7" s="71">
        <f>82648686.69+'[2]Tabela 2'!$E$6</f>
        <v>205025048.69</v>
      </c>
      <c r="F7" s="71">
        <v>0</v>
      </c>
      <c r="G7" s="71">
        <v>0</v>
      </c>
      <c r="H7" s="71">
        <f>I7+J7+K7+'[2]Tabela 2'!$H$6</f>
        <v>50742334.509999983</v>
      </c>
      <c r="I7" s="71">
        <f>'[2]Tabela 2'!$I$6</f>
        <v>21595832.149999991</v>
      </c>
      <c r="J7" s="71">
        <f>7550670.21</f>
        <v>7550670.21</v>
      </c>
      <c r="K7" s="71">
        <v>0</v>
      </c>
      <c r="L7" s="71">
        <f>15085110+'[2]Tabela 2'!$L$6</f>
        <v>147318718.07000002</v>
      </c>
      <c r="M7" s="71">
        <v>0</v>
      </c>
      <c r="N7" s="71">
        <f>D7/B7*100</f>
        <v>24.903921995108561</v>
      </c>
      <c r="O7" s="11" t="s">
        <v>17</v>
      </c>
    </row>
    <row r="8" spans="1:15" ht="59.25" customHeight="1">
      <c r="A8" s="5" t="s">
        <v>18</v>
      </c>
      <c r="B8" s="71">
        <f>C8+L8</f>
        <v>25178764.010000002</v>
      </c>
      <c r="C8" s="71">
        <f>D8+H8</f>
        <v>25178764.010000002</v>
      </c>
      <c r="D8" s="71">
        <f>E8+F8+G8</f>
        <v>21357304.440000001</v>
      </c>
      <c r="E8" s="71">
        <v>21357304.440000001</v>
      </c>
      <c r="F8" s="71">
        <v>0</v>
      </c>
      <c r="G8" s="71">
        <v>0</v>
      </c>
      <c r="H8" s="71">
        <f>I8+J8+K8</f>
        <v>3821459.57</v>
      </c>
      <c r="I8" s="71">
        <v>0</v>
      </c>
      <c r="J8" s="71">
        <v>3519440.48</v>
      </c>
      <c r="K8" s="71">
        <v>302019.09000000003</v>
      </c>
      <c r="L8" s="71">
        <v>0</v>
      </c>
      <c r="M8" s="71">
        <v>0</v>
      </c>
      <c r="N8" s="71">
        <f t="shared" ref="N8:N17" si="0">D8/B8*100</f>
        <v>84.822688006121865</v>
      </c>
      <c r="O8" s="11" t="s">
        <v>18</v>
      </c>
    </row>
    <row r="9" spans="1:15" ht="46.5" customHeight="1">
      <c r="A9" s="5" t="s">
        <v>19</v>
      </c>
      <c r="B9" s="71">
        <f>C9+L9+'[2]Tabela 2'!$B$11+'[2]Tabela 2'!$B$13</f>
        <v>156539775.83000001</v>
      </c>
      <c r="C9" s="71">
        <f>D9+H9+'[2]Tabela 2'!$C$11+'[2]Tabela 2'!$C$13</f>
        <v>121446038.31000002</v>
      </c>
      <c r="D9" s="71">
        <f>E9+F9+G9</f>
        <v>76456465.760000005</v>
      </c>
      <c r="E9" s="71">
        <f>66882303.99+'[2]Tabela 2'!$E$11+'[2]Tabela 2'!$E$13</f>
        <v>76456465.760000005</v>
      </c>
      <c r="F9" s="71">
        <v>0</v>
      </c>
      <c r="G9" s="71">
        <v>0</v>
      </c>
      <c r="H9" s="71">
        <f>I9+J9+K9+'[2]Tabela 2'!$H$11+'[2]Tabela 2'!$H$13</f>
        <v>33725852.669999994</v>
      </c>
      <c r="I9" s="71">
        <f>201724.45+'[2]Tabela 2'!$I$11+'[2]Tabela 2'!$I$13</f>
        <v>1891282.5599999994</v>
      </c>
      <c r="J9" s="71">
        <f>28051440.38</f>
        <v>28051440.379999999</v>
      </c>
      <c r="K9" s="71">
        <v>2093571.62</v>
      </c>
      <c r="L9" s="71">
        <f>311705.5+'[2]Tabela 2'!$L$11+'[2]Tabela 2'!$L$13</f>
        <v>12070861.569999998</v>
      </c>
      <c r="M9" s="71">
        <v>0</v>
      </c>
      <c r="N9" s="71">
        <f t="shared" si="0"/>
        <v>48.841558226728679</v>
      </c>
      <c r="O9" s="11" t="s">
        <v>19</v>
      </c>
    </row>
    <row r="10" spans="1:15" ht="48" customHeight="1">
      <c r="A10" s="5" t="s">
        <v>20</v>
      </c>
      <c r="B10" s="71">
        <f t="shared" ref="B10:B16" si="1">C10+L10</f>
        <v>116924019.49000001</v>
      </c>
      <c r="C10" s="71">
        <f t="shared" ref="C10:C16" si="2">D10+H10</f>
        <v>108589712.42</v>
      </c>
      <c r="D10" s="71">
        <f t="shared" ref="D10:D16" si="3">E10+F10+G10</f>
        <v>94530050.890000001</v>
      </c>
      <c r="E10" s="71">
        <v>94530050.890000001</v>
      </c>
      <c r="F10" s="71">
        <v>0</v>
      </c>
      <c r="G10" s="71">
        <v>0</v>
      </c>
      <c r="H10" s="71">
        <f t="shared" ref="H10:H16" si="4">I10+J10+K10</f>
        <v>14059661.529999999</v>
      </c>
      <c r="I10" s="71">
        <v>2313487.85</v>
      </c>
      <c r="J10" s="71">
        <v>11625073.42</v>
      </c>
      <c r="K10" s="71">
        <v>121100.26</v>
      </c>
      <c r="L10" s="71">
        <v>8334307.0700000003</v>
      </c>
      <c r="M10" s="71">
        <v>302092.79999999999</v>
      </c>
      <c r="N10" s="71">
        <f t="shared" si="0"/>
        <v>80.847418094521402</v>
      </c>
      <c r="O10" s="11" t="s">
        <v>20</v>
      </c>
    </row>
    <row r="11" spans="1:15" ht="59.25" customHeight="1">
      <c r="A11" s="5" t="s">
        <v>21</v>
      </c>
      <c r="B11" s="71">
        <f t="shared" si="1"/>
        <v>142614704.43000001</v>
      </c>
      <c r="C11" s="71">
        <f t="shared" si="2"/>
        <v>142487670.21000001</v>
      </c>
      <c r="D11" s="71">
        <f t="shared" si="3"/>
        <v>105817905.11</v>
      </c>
      <c r="E11" s="71">
        <v>105817905.11</v>
      </c>
      <c r="F11" s="71">
        <v>0</v>
      </c>
      <c r="G11" s="71">
        <v>0</v>
      </c>
      <c r="H11" s="71">
        <f t="shared" si="4"/>
        <v>36669765.100000001</v>
      </c>
      <c r="I11" s="71">
        <v>2353732.0299999998</v>
      </c>
      <c r="J11" s="71">
        <v>30616307.620000001</v>
      </c>
      <c r="K11" s="71">
        <v>3699725.45</v>
      </c>
      <c r="L11" s="71">
        <v>127034.22</v>
      </c>
      <c r="M11" s="71">
        <v>0</v>
      </c>
      <c r="N11" s="71">
        <f t="shared" si="0"/>
        <v>74.198453471492414</v>
      </c>
      <c r="O11" s="11" t="s">
        <v>21</v>
      </c>
    </row>
    <row r="12" spans="1:15" ht="59.25" customHeight="1">
      <c r="A12" s="5" t="s">
        <v>22</v>
      </c>
      <c r="B12" s="71">
        <f t="shared" si="1"/>
        <v>431496450.15000004</v>
      </c>
      <c r="C12" s="71">
        <f t="shared" si="2"/>
        <v>431496450.15000004</v>
      </c>
      <c r="D12" s="71">
        <f t="shared" si="3"/>
        <v>318170728.22000003</v>
      </c>
      <c r="E12" s="71">
        <v>318170728.22000003</v>
      </c>
      <c r="F12" s="71">
        <v>0</v>
      </c>
      <c r="G12" s="71">
        <v>0</v>
      </c>
      <c r="H12" s="71">
        <f t="shared" si="4"/>
        <v>113325721.92999999</v>
      </c>
      <c r="I12" s="71">
        <v>42242407.82</v>
      </c>
      <c r="J12" s="71">
        <v>66091515.759999998</v>
      </c>
      <c r="K12" s="71">
        <v>4991798.3499999996</v>
      </c>
      <c r="L12" s="71">
        <v>0</v>
      </c>
      <c r="M12" s="71">
        <v>0</v>
      </c>
      <c r="N12" s="71">
        <f t="shared" si="0"/>
        <v>73.736580708692998</v>
      </c>
      <c r="O12" s="11" t="s">
        <v>22</v>
      </c>
    </row>
    <row r="13" spans="1:15" ht="59.25" customHeight="1">
      <c r="A13" s="5" t="s">
        <v>23</v>
      </c>
      <c r="B13" s="71">
        <f t="shared" si="1"/>
        <v>546177136.77999997</v>
      </c>
      <c r="C13" s="71">
        <f t="shared" si="2"/>
        <v>545932666.92999995</v>
      </c>
      <c r="D13" s="71">
        <f t="shared" si="3"/>
        <v>400212122.83999997</v>
      </c>
      <c r="E13" s="71">
        <v>400212122.83999997</v>
      </c>
      <c r="F13" s="71">
        <v>0</v>
      </c>
      <c r="G13" s="71">
        <v>0</v>
      </c>
      <c r="H13" s="71">
        <f t="shared" si="4"/>
        <v>145720544.09</v>
      </c>
      <c r="I13" s="71">
        <v>703736.14</v>
      </c>
      <c r="J13" s="71">
        <v>143372478.84</v>
      </c>
      <c r="K13" s="71">
        <v>1644329.11</v>
      </c>
      <c r="L13" s="71">
        <v>244469.85</v>
      </c>
      <c r="M13" s="71">
        <v>5632462.7000000002</v>
      </c>
      <c r="N13" s="71">
        <f t="shared" si="0"/>
        <v>73.275151208170271</v>
      </c>
      <c r="O13" s="11" t="s">
        <v>23</v>
      </c>
    </row>
    <row r="14" spans="1:15" ht="59.25" customHeight="1">
      <c r="A14" s="5" t="s">
        <v>24</v>
      </c>
      <c r="B14" s="71">
        <f t="shared" si="1"/>
        <v>127087917.33999999</v>
      </c>
      <c r="C14" s="71">
        <f t="shared" si="2"/>
        <v>125642554.86999999</v>
      </c>
      <c r="D14" s="71">
        <f t="shared" si="3"/>
        <v>106285937.02</v>
      </c>
      <c r="E14" s="71">
        <v>106285937.02</v>
      </c>
      <c r="F14" s="71">
        <v>0</v>
      </c>
      <c r="G14" s="71">
        <v>0</v>
      </c>
      <c r="H14" s="71">
        <f t="shared" si="4"/>
        <v>19356617.849999998</v>
      </c>
      <c r="I14" s="71">
        <v>1701102.2</v>
      </c>
      <c r="J14" s="71">
        <v>13701964.289999999</v>
      </c>
      <c r="K14" s="71">
        <v>3953551.3599999999</v>
      </c>
      <c r="L14" s="71">
        <v>1445362.47</v>
      </c>
      <c r="M14" s="71">
        <v>0</v>
      </c>
      <c r="N14" s="71">
        <f t="shared" si="0"/>
        <v>83.631819015219065</v>
      </c>
      <c r="O14" s="11" t="s">
        <v>24</v>
      </c>
    </row>
    <row r="15" spans="1:15" ht="45.75" customHeight="1">
      <c r="A15" s="5" t="s">
        <v>25</v>
      </c>
      <c r="B15" s="71">
        <f t="shared" si="1"/>
        <v>196660087.49000001</v>
      </c>
      <c r="C15" s="71">
        <f t="shared" si="2"/>
        <v>192954835.92000002</v>
      </c>
      <c r="D15" s="71">
        <f t="shared" si="3"/>
        <v>123611697.05</v>
      </c>
      <c r="E15" s="71">
        <v>123611697.05</v>
      </c>
      <c r="F15" s="71">
        <v>0</v>
      </c>
      <c r="G15" s="71">
        <v>0</v>
      </c>
      <c r="H15" s="71">
        <f t="shared" si="4"/>
        <v>69343138.870000005</v>
      </c>
      <c r="I15" s="71">
        <v>3136443.87</v>
      </c>
      <c r="J15" s="71">
        <v>55738965.310000002</v>
      </c>
      <c r="K15" s="71">
        <v>10467729.689999999</v>
      </c>
      <c r="L15" s="71">
        <v>3705251.57</v>
      </c>
      <c r="M15" s="71">
        <v>0</v>
      </c>
      <c r="N15" s="71">
        <f t="shared" si="0"/>
        <v>62.855508012669603</v>
      </c>
      <c r="O15" s="11" t="s">
        <v>25</v>
      </c>
    </row>
    <row r="16" spans="1:15" ht="43.5" customHeight="1">
      <c r="A16" s="5" t="s">
        <v>26</v>
      </c>
      <c r="B16" s="71">
        <f t="shared" si="1"/>
        <v>35581332.619999997</v>
      </c>
      <c r="C16" s="71">
        <f t="shared" si="2"/>
        <v>35581332.619999997</v>
      </c>
      <c r="D16" s="71">
        <f t="shared" si="3"/>
        <v>35581332.619999997</v>
      </c>
      <c r="E16" s="71">
        <v>35581332.619999997</v>
      </c>
      <c r="F16" s="71">
        <v>0</v>
      </c>
      <c r="G16" s="71">
        <v>0</v>
      </c>
      <c r="H16" s="71">
        <f t="shared" si="4"/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f t="shared" si="0"/>
        <v>100</v>
      </c>
      <c r="O16" s="11" t="s">
        <v>26</v>
      </c>
    </row>
    <row r="17" spans="1:15" ht="48" customHeight="1">
      <c r="A17" s="69" t="s">
        <v>6</v>
      </c>
      <c r="B17" s="70">
        <f>SUM(B7:B16)</f>
        <v>2601524285.7800007</v>
      </c>
      <c r="C17" s="70">
        <f t="shared" ref="C17:M17" si="5">SUM(C7:C16)</f>
        <v>2129049602.79</v>
      </c>
      <c r="D17" s="70">
        <f t="shared" si="5"/>
        <v>1487048592.6399999</v>
      </c>
      <c r="E17" s="70">
        <f t="shared" si="5"/>
        <v>1487048592.6399999</v>
      </c>
      <c r="F17" s="70">
        <f t="shared" si="5"/>
        <v>0</v>
      </c>
      <c r="G17" s="70">
        <f t="shared" si="5"/>
        <v>0</v>
      </c>
      <c r="H17" s="70">
        <f t="shared" si="5"/>
        <v>486765096.12</v>
      </c>
      <c r="I17" s="70">
        <f t="shared" si="5"/>
        <v>75938024.620000005</v>
      </c>
      <c r="J17" s="70">
        <f t="shared" si="5"/>
        <v>360267856.31000006</v>
      </c>
      <c r="K17" s="70">
        <f t="shared" si="5"/>
        <v>27273824.93</v>
      </c>
      <c r="L17" s="70">
        <f t="shared" si="5"/>
        <v>173246004.81999999</v>
      </c>
      <c r="M17" s="70">
        <f t="shared" si="5"/>
        <v>5934555.5</v>
      </c>
      <c r="N17" s="70">
        <f t="shared" si="0"/>
        <v>57.16066541328275</v>
      </c>
      <c r="O17" s="69" t="s">
        <v>6</v>
      </c>
    </row>
    <row r="18" spans="1:1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20" spans="1:15">
      <c r="B20" s="2"/>
    </row>
    <row r="22" spans="1:15">
      <c r="B22" s="2"/>
    </row>
  </sheetData>
  <mergeCells count="13">
    <mergeCell ref="C4:C5"/>
    <mergeCell ref="D4:G4"/>
    <mergeCell ref="H4:K4"/>
    <mergeCell ref="A1:O1"/>
    <mergeCell ref="A2:K2"/>
    <mergeCell ref="L2:O2"/>
    <mergeCell ref="A3:A5"/>
    <mergeCell ref="B3:B5"/>
    <mergeCell ref="C3:K3"/>
    <mergeCell ref="L3:L5"/>
    <mergeCell ref="M3:M5"/>
    <mergeCell ref="N3:N5"/>
    <mergeCell ref="O3:O5"/>
  </mergeCells>
  <hyperlinks>
    <hyperlink ref="N3" location="_ftn1" display="_ftn1"/>
  </hyperlinks>
  <printOptions horizontalCentered="1"/>
  <pageMargins left="0.39370078740157483" right="0.31496062992125984" top="0.74803149606299213" bottom="0.74803149606299213" header="0.31496062992125984" footer="0.31496062992125984"/>
  <pageSetup paperSize="9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4" workbookViewId="0">
      <selection activeCell="F14" sqref="F14"/>
    </sheetView>
  </sheetViews>
  <sheetFormatPr defaultRowHeight="14.25"/>
  <cols>
    <col min="1" max="1" width="39.75" style="1" customWidth="1"/>
    <col min="2" max="2" width="19.75" style="1" customWidth="1"/>
    <col min="3" max="3" width="24.375" style="1" customWidth="1"/>
    <col min="4" max="4" width="24" style="1" customWidth="1"/>
    <col min="5" max="5" width="11" style="1" customWidth="1"/>
    <col min="6" max="6" width="9" style="1"/>
    <col min="7" max="7" width="13.625" style="1" customWidth="1"/>
    <col min="8" max="16384" width="9" style="1"/>
  </cols>
  <sheetData>
    <row r="1" spans="1:10" ht="81.75" customHeight="1">
      <c r="A1" s="96"/>
      <c r="B1" s="96"/>
      <c r="C1" s="96"/>
      <c r="D1" s="96"/>
      <c r="E1" s="96"/>
      <c r="F1" s="39"/>
      <c r="G1" s="39"/>
    </row>
    <row r="2" spans="1:10" ht="58.5" customHeight="1">
      <c r="A2" s="97" t="s">
        <v>87</v>
      </c>
      <c r="B2" s="97"/>
      <c r="C2" s="97"/>
      <c r="D2" s="97"/>
      <c r="E2" s="57"/>
      <c r="F2" s="57"/>
      <c r="G2" s="57"/>
    </row>
    <row r="3" spans="1:10" ht="39" customHeight="1">
      <c r="A3" s="98" t="s">
        <v>98</v>
      </c>
      <c r="B3" s="98"/>
      <c r="C3" s="98"/>
      <c r="D3" s="98"/>
      <c r="E3" s="19"/>
      <c r="F3" s="19"/>
      <c r="G3" s="19"/>
      <c r="H3" s="20"/>
      <c r="I3" s="20"/>
      <c r="J3" s="20"/>
    </row>
    <row r="4" spans="1:10" ht="60" customHeight="1">
      <c r="A4" s="99" t="s">
        <v>61</v>
      </c>
      <c r="B4" s="99" t="s">
        <v>90</v>
      </c>
      <c r="C4" s="99"/>
      <c r="D4" s="99" t="s">
        <v>93</v>
      </c>
      <c r="E4" s="20"/>
      <c r="F4" s="20"/>
      <c r="G4" s="20"/>
      <c r="H4" s="60"/>
      <c r="I4" s="60"/>
      <c r="J4" s="20"/>
    </row>
    <row r="5" spans="1:10" ht="33" customHeight="1">
      <c r="A5" s="99"/>
      <c r="B5" s="72" t="s">
        <v>6</v>
      </c>
      <c r="C5" s="72" t="s">
        <v>89</v>
      </c>
      <c r="D5" s="99"/>
      <c r="G5" s="20"/>
      <c r="H5" s="60"/>
      <c r="I5" s="60"/>
      <c r="J5" s="20"/>
    </row>
    <row r="6" spans="1:10" s="6" customFormat="1" ht="21" customHeight="1">
      <c r="A6" s="48">
        <v>0</v>
      </c>
      <c r="B6" s="48">
        <v>1</v>
      </c>
      <c r="C6" s="48">
        <v>2</v>
      </c>
      <c r="D6" s="48">
        <v>3</v>
      </c>
      <c r="G6" s="61"/>
      <c r="H6" s="60"/>
      <c r="I6" s="60"/>
      <c r="J6" s="61"/>
    </row>
    <row r="7" spans="1:10" ht="35.1" customHeight="1">
      <c r="A7" s="5" t="s">
        <v>17</v>
      </c>
      <c r="B7" s="73">
        <v>52067167.090000004</v>
      </c>
      <c r="C7" s="73">
        <v>44257091.990000002</v>
      </c>
      <c r="D7" s="73">
        <v>36574608.550000004</v>
      </c>
      <c r="G7" s="20"/>
      <c r="H7" s="60"/>
      <c r="I7" s="60"/>
      <c r="J7" s="20"/>
    </row>
    <row r="8" spans="1:10" ht="35.1" customHeight="1">
      <c r="A8" s="5" t="s">
        <v>18</v>
      </c>
      <c r="B8" s="73">
        <v>6161349.5</v>
      </c>
      <c r="C8" s="73">
        <v>5186147.08</v>
      </c>
      <c r="D8" s="73">
        <v>4852428.59</v>
      </c>
      <c r="G8" s="20"/>
      <c r="H8" s="60"/>
      <c r="I8" s="60"/>
      <c r="J8" s="20"/>
    </row>
    <row r="9" spans="1:10" ht="35.1" customHeight="1">
      <c r="A9" s="5" t="s">
        <v>19</v>
      </c>
      <c r="B9" s="73">
        <v>23647638.02</v>
      </c>
      <c r="C9" s="73">
        <v>20100492.370000001</v>
      </c>
      <c r="D9" s="73">
        <v>18837598.760000002</v>
      </c>
      <c r="G9" s="20"/>
      <c r="H9" s="60"/>
      <c r="I9" s="60"/>
      <c r="J9" s="20"/>
    </row>
    <row r="10" spans="1:10" ht="35.1" customHeight="1">
      <c r="A10" s="5" t="s">
        <v>20</v>
      </c>
      <c r="B10" s="73">
        <v>25214926.41</v>
      </c>
      <c r="C10" s="73">
        <v>21432687.310000002</v>
      </c>
      <c r="D10" s="73">
        <v>20687191.800000001</v>
      </c>
      <c r="G10" s="20"/>
      <c r="H10" s="60"/>
      <c r="I10" s="60"/>
      <c r="J10" s="20"/>
    </row>
    <row r="11" spans="1:10" ht="35.1" customHeight="1">
      <c r="A11" s="5" t="s">
        <v>21</v>
      </c>
      <c r="B11" s="73">
        <v>29618340.100000001</v>
      </c>
      <c r="C11" s="73">
        <v>25175589.060000002</v>
      </c>
      <c r="D11" s="73">
        <v>22753050.110000003</v>
      </c>
      <c r="G11" s="20"/>
      <c r="H11" s="60"/>
      <c r="I11" s="60"/>
      <c r="J11" s="20"/>
    </row>
    <row r="12" spans="1:10" ht="35.1" customHeight="1">
      <c r="A12" s="5" t="s">
        <v>22</v>
      </c>
      <c r="B12" s="73">
        <v>101640103.78</v>
      </c>
      <c r="C12" s="73">
        <v>86394088.320000008</v>
      </c>
      <c r="D12" s="73">
        <v>84058217.860000014</v>
      </c>
      <c r="G12" s="20"/>
      <c r="H12" s="60"/>
      <c r="I12" s="60"/>
      <c r="J12" s="20"/>
    </row>
    <row r="13" spans="1:10" ht="35.1" customHeight="1">
      <c r="A13" s="5" t="s">
        <v>23</v>
      </c>
      <c r="B13" s="73">
        <v>119161281.98</v>
      </c>
      <c r="C13" s="73">
        <v>99499670.479999989</v>
      </c>
      <c r="D13" s="73">
        <v>93100936.780000001</v>
      </c>
      <c r="G13" s="20"/>
      <c r="H13" s="60"/>
      <c r="I13" s="60"/>
      <c r="J13" s="20"/>
    </row>
    <row r="14" spans="1:10" ht="35.1" customHeight="1">
      <c r="A14" s="5" t="s">
        <v>24</v>
      </c>
      <c r="B14" s="73">
        <v>30182473.969999999</v>
      </c>
      <c r="C14" s="73">
        <v>25655102.909999996</v>
      </c>
      <c r="D14" s="73">
        <v>23856757.139999997</v>
      </c>
      <c r="G14" s="20"/>
      <c r="H14" s="59"/>
      <c r="I14" s="59"/>
      <c r="J14" s="20"/>
    </row>
    <row r="15" spans="1:10" ht="35.1" customHeight="1">
      <c r="A15" s="5" t="s">
        <v>25</v>
      </c>
      <c r="B15" s="73">
        <v>44530708.43</v>
      </c>
      <c r="C15" s="73">
        <v>37851101.999999993</v>
      </c>
      <c r="D15" s="73">
        <v>35262473.399999999</v>
      </c>
      <c r="G15" s="20"/>
      <c r="H15" s="20"/>
      <c r="I15" s="20"/>
      <c r="J15" s="20"/>
    </row>
    <row r="16" spans="1:10" ht="35.1" customHeight="1">
      <c r="A16" s="5" t="s">
        <v>26</v>
      </c>
      <c r="B16" s="73">
        <v>8672529.5</v>
      </c>
      <c r="C16" s="73">
        <v>8672529.4999999981</v>
      </c>
      <c r="D16" s="73">
        <v>8445338.8599999994</v>
      </c>
    </row>
    <row r="17" spans="1:7" ht="35.1" customHeight="1">
      <c r="A17" s="62" t="s">
        <v>62</v>
      </c>
      <c r="B17" s="74">
        <f>SUM(B7:B16)</f>
        <v>440896518.78000003</v>
      </c>
      <c r="C17" s="74">
        <f>SUM(C7:C16)</f>
        <v>374224501.01999998</v>
      </c>
      <c r="D17" s="74">
        <f t="shared" ref="D17" si="0">SUM(D7:D16)</f>
        <v>348428601.85000002</v>
      </c>
    </row>
    <row r="18" spans="1:7">
      <c r="B18" s="58"/>
    </row>
    <row r="19" spans="1:7">
      <c r="B19" s="2"/>
      <c r="C19" s="2"/>
    </row>
    <row r="20" spans="1:7" s="7" customFormat="1" ht="25.5" customHeight="1">
      <c r="A20" s="95" t="s">
        <v>96</v>
      </c>
      <c r="B20" s="95"/>
      <c r="C20" s="95"/>
      <c r="D20" s="95"/>
      <c r="E20" s="95"/>
      <c r="F20" s="95"/>
      <c r="G20" s="95"/>
    </row>
    <row r="21" spans="1:7" ht="15.75" customHeight="1">
      <c r="A21" s="94" t="s">
        <v>97</v>
      </c>
      <c r="B21" s="94"/>
      <c r="C21" s="94"/>
      <c r="D21" s="94"/>
    </row>
    <row r="22" spans="1:7" ht="15">
      <c r="B22" s="36"/>
      <c r="C22" s="2"/>
    </row>
    <row r="23" spans="1:7">
      <c r="B23" s="2"/>
    </row>
    <row r="26" spans="1:7">
      <c r="B26" s="2"/>
      <c r="C26" s="2"/>
    </row>
    <row r="27" spans="1:7">
      <c r="B27" s="2"/>
      <c r="C27" s="2"/>
    </row>
    <row r="28" spans="1:7">
      <c r="B28" s="2"/>
      <c r="C28" s="2"/>
    </row>
    <row r="29" spans="1:7">
      <c r="B29" s="2"/>
      <c r="C29" s="2"/>
    </row>
    <row r="30" spans="1:7">
      <c r="B30" s="2"/>
      <c r="C30" s="2"/>
    </row>
    <row r="31" spans="1:7">
      <c r="B31" s="2"/>
      <c r="C31" s="2"/>
    </row>
    <row r="32" spans="1:7">
      <c r="B32" s="2"/>
      <c r="C32" s="2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3">
      <c r="B49" s="2"/>
      <c r="C49" s="2"/>
    </row>
    <row r="50" spans="2:3">
      <c r="B50" s="2"/>
      <c r="C50" s="2"/>
    </row>
    <row r="51" spans="2:3">
      <c r="B51" s="2"/>
      <c r="C51" s="2"/>
    </row>
  </sheetData>
  <mergeCells count="8">
    <mergeCell ref="A21:D21"/>
    <mergeCell ref="A20:G20"/>
    <mergeCell ref="A1:E1"/>
    <mergeCell ref="A2:D2"/>
    <mergeCell ref="A3:D3"/>
    <mergeCell ref="A4:A5"/>
    <mergeCell ref="B4:C4"/>
    <mergeCell ref="D4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45</v>
      </c>
    </row>
    <row r="2" spans="1:8">
      <c r="B2" t="s">
        <v>46</v>
      </c>
      <c r="C2" t="s">
        <v>47</v>
      </c>
      <c r="F2" s="1" t="s">
        <v>50</v>
      </c>
    </row>
    <row r="3" spans="1:8">
      <c r="A3">
        <v>1</v>
      </c>
      <c r="B3" s="2">
        <v>296238553</v>
      </c>
      <c r="C3" s="2">
        <v>52277392</v>
      </c>
      <c r="D3" s="8">
        <f>B3*100%/(C3+B3)</f>
        <v>0.84999999928267267</v>
      </c>
      <c r="F3" s="9">
        <f>B3*$B$15</f>
        <v>1221954407.2697001</v>
      </c>
    </row>
    <row r="4" spans="1:8">
      <c r="A4">
        <v>2</v>
      </c>
      <c r="B4" s="2">
        <v>150000000</v>
      </c>
      <c r="C4" s="2">
        <v>26470588</v>
      </c>
      <c r="D4" s="8">
        <f t="shared" ref="D4:D12" si="0">B4*100%/(C4+B4)</f>
        <v>0.85000000113333329</v>
      </c>
      <c r="F4" s="9">
        <f t="shared" ref="F4:F12" si="1">B4*$B$15</f>
        <v>618735000</v>
      </c>
    </row>
    <row r="5" spans="1:8">
      <c r="A5">
        <v>3</v>
      </c>
      <c r="B5" s="2">
        <v>110420000</v>
      </c>
      <c r="C5" s="2">
        <v>19485882</v>
      </c>
      <c r="D5" s="8">
        <f t="shared" si="0"/>
        <v>0.85000000230936423</v>
      </c>
      <c r="F5" s="9">
        <f t="shared" si="1"/>
        <v>455471458</v>
      </c>
    </row>
    <row r="6" spans="1:8">
      <c r="A6">
        <v>4</v>
      </c>
      <c r="B6" s="2">
        <v>53274150</v>
      </c>
      <c r="C6" s="2">
        <v>9401321</v>
      </c>
      <c r="D6" s="8">
        <f t="shared" si="0"/>
        <v>0.8499999944156782</v>
      </c>
      <c r="F6" s="9">
        <f t="shared" si="1"/>
        <v>219750541.33500001</v>
      </c>
    </row>
    <row r="7" spans="1:8">
      <c r="A7">
        <v>5</v>
      </c>
      <c r="B7" s="2">
        <v>180678600</v>
      </c>
      <c r="C7" s="2">
        <v>31884459</v>
      </c>
      <c r="D7" s="8">
        <f t="shared" si="0"/>
        <v>0.84999999929432701</v>
      </c>
      <c r="F7" s="9">
        <f t="shared" si="1"/>
        <v>745281157.13999999</v>
      </c>
    </row>
    <row r="8" spans="1:8">
      <c r="A8">
        <v>6</v>
      </c>
      <c r="B8" s="2">
        <v>312802445</v>
      </c>
      <c r="C8" s="2">
        <v>55200431</v>
      </c>
      <c r="D8" s="8">
        <f t="shared" si="0"/>
        <v>0.85000000108694806</v>
      </c>
      <c r="F8" s="9">
        <f t="shared" si="1"/>
        <v>1290278805.3805001</v>
      </c>
    </row>
    <row r="9" spans="1:8">
      <c r="A9">
        <v>7</v>
      </c>
      <c r="B9" s="2">
        <v>426327555</v>
      </c>
      <c r="C9" s="2">
        <v>84244367</v>
      </c>
      <c r="D9" s="8">
        <f t="shared" si="0"/>
        <v>0.8350000002546164</v>
      </c>
      <c r="F9" s="9">
        <f t="shared" si="1"/>
        <v>1758558531.6195002</v>
      </c>
    </row>
    <row r="10" spans="1:8" ht="15" thickBot="1">
      <c r="A10">
        <v>8</v>
      </c>
      <c r="B10" s="2">
        <v>82480000</v>
      </c>
      <c r="C10" s="2">
        <v>14555294</v>
      </c>
      <c r="D10" s="8">
        <f t="shared" si="0"/>
        <v>0.85000000103055284</v>
      </c>
      <c r="F10" s="9">
        <f t="shared" si="1"/>
        <v>340221752</v>
      </c>
    </row>
    <row r="11" spans="1:8" ht="15" thickBot="1">
      <c r="A11">
        <v>9</v>
      </c>
      <c r="B11" s="2">
        <v>57759000</v>
      </c>
      <c r="C11" s="2">
        <v>10192765</v>
      </c>
      <c r="D11" s="8">
        <f t="shared" si="0"/>
        <v>0.84999999632091972</v>
      </c>
      <c r="F11" s="9">
        <f t="shared" si="1"/>
        <v>238250099.10000002</v>
      </c>
      <c r="H11" s="3"/>
    </row>
    <row r="12" spans="1:8">
      <c r="A12">
        <v>10</v>
      </c>
      <c r="B12" s="2">
        <v>43000000</v>
      </c>
      <c r="C12" s="2">
        <v>0</v>
      </c>
      <c r="D12" s="8">
        <f t="shared" si="0"/>
        <v>1</v>
      </c>
      <c r="F12" s="9">
        <f t="shared" si="1"/>
        <v>177370700</v>
      </c>
      <c r="H12" s="10"/>
    </row>
    <row r="13" spans="1:8">
      <c r="A13" s="1" t="s">
        <v>48</v>
      </c>
      <c r="B13" s="2">
        <f>SUM(B3:B12)</f>
        <v>1712980303</v>
      </c>
      <c r="E13" s="1" t="s">
        <v>48</v>
      </c>
      <c r="F13" s="10">
        <f>SUM(F3:F12)</f>
        <v>7065872451.8447008</v>
      </c>
    </row>
    <row r="14" spans="1:8" s="1" customFormat="1">
      <c r="B14" s="2"/>
      <c r="F14" s="10"/>
    </row>
    <row r="15" spans="1:8" ht="15">
      <c r="A15" s="35" t="s">
        <v>49</v>
      </c>
      <c r="B15" s="36">
        <v>4.1249000000000002</v>
      </c>
    </row>
    <row r="17" spans="2:4">
      <c r="B17" s="1" t="s">
        <v>78</v>
      </c>
      <c r="C17" s="15"/>
      <c r="D17" s="15"/>
    </row>
    <row r="18" spans="2:4">
      <c r="B18" s="21"/>
      <c r="C18" s="22" t="s">
        <v>63</v>
      </c>
      <c r="D18" s="23"/>
    </row>
    <row r="19" spans="2:4">
      <c r="B19" s="21" t="s">
        <v>64</v>
      </c>
      <c r="C19" s="22" t="s">
        <v>65</v>
      </c>
      <c r="D19" s="14" t="s">
        <v>66</v>
      </c>
    </row>
    <row r="20" spans="2:4">
      <c r="B20" s="21" t="s">
        <v>67</v>
      </c>
      <c r="C20" s="22">
        <v>69505.98</v>
      </c>
      <c r="D20" s="14">
        <v>59080.08</v>
      </c>
    </row>
    <row r="21" spans="2:4">
      <c r="B21" s="24" t="s">
        <v>68</v>
      </c>
      <c r="C21" s="25">
        <v>3228860.3299999996</v>
      </c>
      <c r="D21" s="15">
        <v>2719973.2499999995</v>
      </c>
    </row>
    <row r="22" spans="2:4">
      <c r="B22" s="24" t="s">
        <v>69</v>
      </c>
      <c r="C22" s="25">
        <v>19054735.729999997</v>
      </c>
      <c r="D22" s="15">
        <v>12359079.9</v>
      </c>
    </row>
    <row r="23" spans="2:4">
      <c r="B23" s="24" t="s">
        <v>70</v>
      </c>
      <c r="C23" s="25">
        <v>26776137.360000003</v>
      </c>
      <c r="D23" s="15">
        <v>23563373.330000002</v>
      </c>
    </row>
    <row r="24" spans="2:4">
      <c r="B24" s="24" t="s">
        <v>71</v>
      </c>
      <c r="C24" s="25">
        <v>19085071.099999998</v>
      </c>
      <c r="D24" s="15">
        <v>12714084.84</v>
      </c>
    </row>
    <row r="25" spans="2:4">
      <c r="B25" s="24" t="s">
        <v>72</v>
      </c>
      <c r="C25" s="25">
        <v>41304562.800000004</v>
      </c>
      <c r="D25" s="15">
        <v>20134805.420000002</v>
      </c>
    </row>
    <row r="26" spans="2:4">
      <c r="B26" s="24" t="s">
        <v>73</v>
      </c>
      <c r="C26" s="25">
        <v>135942501.97</v>
      </c>
      <c r="D26" s="15">
        <v>104274580.18000001</v>
      </c>
    </row>
    <row r="27" spans="2:4">
      <c r="B27" s="24" t="s">
        <v>74</v>
      </c>
      <c r="C27" s="25">
        <v>13982254.949999999</v>
      </c>
      <c r="D27" s="15">
        <v>11964614.260000002</v>
      </c>
    </row>
    <row r="28" spans="2:4">
      <c r="B28" s="24" t="s">
        <v>75</v>
      </c>
      <c r="C28" s="25">
        <v>28730969.629999992</v>
      </c>
      <c r="D28" s="15">
        <v>23216276.879999999</v>
      </c>
    </row>
    <row r="29" spans="2:4">
      <c r="B29" s="24" t="s">
        <v>76</v>
      </c>
      <c r="C29" s="25">
        <v>11538062.680000002</v>
      </c>
      <c r="D29" s="15">
        <v>11538062.680000002</v>
      </c>
    </row>
    <row r="30" spans="2:4">
      <c r="B30" s="26" t="s">
        <v>77</v>
      </c>
      <c r="C30" s="27">
        <v>299712662.52999997</v>
      </c>
      <c r="D30" s="28">
        <v>222543930.81999999</v>
      </c>
    </row>
    <row r="32" spans="2:4">
      <c r="B32" s="1" t="s">
        <v>79</v>
      </c>
      <c r="C32" s="1"/>
      <c r="D32" s="1"/>
    </row>
    <row r="33" spans="2:4">
      <c r="B33" s="21"/>
      <c r="C33" s="34" t="s">
        <v>63</v>
      </c>
      <c r="D33" s="29"/>
    </row>
    <row r="34" spans="2:4">
      <c r="B34" s="34" t="s">
        <v>64</v>
      </c>
      <c r="C34" s="21" t="s">
        <v>65</v>
      </c>
      <c r="D34" s="30" t="s">
        <v>66</v>
      </c>
    </row>
    <row r="35" spans="2:4">
      <c r="B35" s="21" t="s">
        <v>67</v>
      </c>
      <c r="C35" s="18">
        <v>69505.98</v>
      </c>
      <c r="D35" s="31">
        <v>59080.08</v>
      </c>
    </row>
    <row r="36" spans="2:4">
      <c r="B36" s="24" t="s">
        <v>68</v>
      </c>
      <c r="C36" s="16">
        <v>3450658.2599999993</v>
      </c>
      <c r="D36" s="17">
        <v>2907647.4899999998</v>
      </c>
    </row>
    <row r="37" spans="2:4">
      <c r="B37" s="24" t="s">
        <v>69</v>
      </c>
      <c r="C37" s="16">
        <v>42028659.470000014</v>
      </c>
      <c r="D37" s="17">
        <v>26119169.669999991</v>
      </c>
    </row>
    <row r="38" spans="2:4">
      <c r="B38" s="24" t="s">
        <v>70</v>
      </c>
      <c r="C38" s="16">
        <v>26776137.360000003</v>
      </c>
      <c r="D38" s="17">
        <v>23563373.330000002</v>
      </c>
    </row>
    <row r="39" spans="2:4">
      <c r="B39" s="24" t="s">
        <v>71</v>
      </c>
      <c r="C39" s="16">
        <v>19085071.099999998</v>
      </c>
      <c r="D39" s="17">
        <v>12714084.84</v>
      </c>
    </row>
    <row r="40" spans="2:4">
      <c r="B40" s="24" t="s">
        <v>72</v>
      </c>
      <c r="C40" s="16">
        <v>41396200.600000001</v>
      </c>
      <c r="D40" s="17">
        <v>20195735.390000001</v>
      </c>
    </row>
    <row r="41" spans="2:4">
      <c r="B41" s="24" t="s">
        <v>73</v>
      </c>
      <c r="C41" s="16">
        <v>150763334.92000002</v>
      </c>
      <c r="D41" s="17">
        <v>114268740.76000002</v>
      </c>
    </row>
    <row r="42" spans="2:4">
      <c r="B42" s="24" t="s">
        <v>74</v>
      </c>
      <c r="C42" s="16">
        <v>13982254.949999999</v>
      </c>
      <c r="D42" s="17">
        <v>11964614.260000002</v>
      </c>
    </row>
    <row r="43" spans="2:4">
      <c r="B43" s="24" t="s">
        <v>75</v>
      </c>
      <c r="C43" s="16">
        <v>28730969.629999992</v>
      </c>
      <c r="D43" s="17">
        <v>23216276.879999999</v>
      </c>
    </row>
    <row r="44" spans="2:4">
      <c r="B44" s="24" t="s">
        <v>76</v>
      </c>
      <c r="C44" s="16">
        <v>14243077.910000004</v>
      </c>
      <c r="D44" s="17">
        <v>14243077.910000004</v>
      </c>
    </row>
    <row r="45" spans="2:4">
      <c r="B45" s="26" t="s">
        <v>77</v>
      </c>
      <c r="C45" s="32">
        <v>340525870.18000007</v>
      </c>
      <c r="D45" s="33">
        <v>249251800.60999998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8</vt:i4>
      </vt:variant>
    </vt:vector>
  </HeadingPairs>
  <TitlesOfParts>
    <vt:vector size="13" baseType="lpstr">
      <vt:lpstr>Strona tytułowa</vt:lpstr>
      <vt:lpstr>Tabela 1</vt:lpstr>
      <vt:lpstr>Tabela 3 </vt:lpstr>
      <vt:lpstr>Tabela 4</vt:lpstr>
      <vt:lpstr>kurs EUR alokacja itp.</vt:lpstr>
      <vt:lpstr>'Tabela 1'!_ftn1</vt:lpstr>
      <vt:lpstr>'Tabela 1'!_ftn2</vt:lpstr>
      <vt:lpstr>'Tabela 1'!_ftn3</vt:lpstr>
      <vt:lpstr>'Tabela 1'!_ftnref1</vt:lpstr>
      <vt:lpstr>'Tabela 1'!_ftnref2</vt:lpstr>
      <vt:lpstr>'Tabela 1'!_ftnref3</vt:lpstr>
      <vt:lpstr>'Tabela 1'!Obszar_wydruku</vt:lpstr>
      <vt:lpstr>'Tabela 4'!Obszar_wydruku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User</cp:lastModifiedBy>
  <cp:lastPrinted>2011-03-01T08:12:01Z</cp:lastPrinted>
  <dcterms:created xsi:type="dcterms:W3CDTF">2009-07-08T08:03:40Z</dcterms:created>
  <dcterms:modified xsi:type="dcterms:W3CDTF">2011-03-10T10:42:28Z</dcterms:modified>
</cp:coreProperties>
</file>