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15" windowWidth="18900" windowHeight="1170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J83" i="1"/>
  <c r="L82"/>
  <c r="K82"/>
  <c r="F82"/>
  <c r="M82" s="1"/>
  <c r="K81"/>
  <c r="L81" s="1"/>
  <c r="F81"/>
  <c r="L80"/>
  <c r="K80"/>
  <c r="F80"/>
  <c r="M80" s="1"/>
  <c r="L79"/>
  <c r="K79"/>
  <c r="F79"/>
  <c r="M79" s="1"/>
  <c r="F78"/>
  <c r="F76"/>
  <c r="F75"/>
  <c r="F74"/>
  <c r="F73"/>
  <c r="F72"/>
  <c r="F71"/>
  <c r="I70"/>
  <c r="F70"/>
  <c r="F69"/>
  <c r="F68"/>
  <c r="F67"/>
  <c r="F66"/>
  <c r="F65"/>
  <c r="F64"/>
  <c r="F63"/>
  <c r="F62"/>
  <c r="F61"/>
  <c r="F60"/>
  <c r="M58"/>
  <c r="L58"/>
  <c r="K58"/>
  <c r="F58"/>
  <c r="M57"/>
  <c r="L57"/>
  <c r="K57"/>
  <c r="F57"/>
  <c r="M56"/>
  <c r="L56"/>
  <c r="K56"/>
  <c r="J56"/>
  <c r="J59" s="1"/>
  <c r="F56"/>
  <c r="F53"/>
  <c r="F52"/>
  <c r="F51"/>
  <c r="F50"/>
  <c r="F49"/>
  <c r="F48"/>
  <c r="F47"/>
  <c r="J46"/>
  <c r="F45"/>
  <c r="J43"/>
  <c r="J44" s="1"/>
  <c r="F43"/>
  <c r="F42"/>
  <c r="F41"/>
  <c r="F40"/>
  <c r="F39"/>
  <c r="F38"/>
  <c r="F37"/>
  <c r="F36"/>
  <c r="J34"/>
  <c r="F34"/>
  <c r="M34" s="1"/>
  <c r="J33"/>
  <c r="F33"/>
  <c r="M33" s="1"/>
  <c r="J32"/>
  <c r="J35" s="1"/>
  <c r="F32"/>
  <c r="M32" s="1"/>
  <c r="F31"/>
  <c r="F30"/>
  <c r="F29"/>
  <c r="F28"/>
  <c r="F27"/>
  <c r="F25"/>
  <c r="J23"/>
  <c r="J24" s="1"/>
  <c r="F23"/>
  <c r="M23" s="1"/>
  <c r="F22"/>
  <c r="I21"/>
  <c r="F21"/>
  <c r="F20"/>
  <c r="F19"/>
  <c r="F17"/>
  <c r="M17" s="1"/>
  <c r="F16"/>
  <c r="M16" s="1"/>
  <c r="F15"/>
  <c r="M15" s="1"/>
  <c r="F14"/>
  <c r="M14" s="1"/>
  <c r="F13"/>
  <c r="M13" s="1"/>
  <c r="F12"/>
  <c r="M12" s="1"/>
  <c r="F11"/>
  <c r="M11" s="1"/>
  <c r="I10"/>
  <c r="F10"/>
  <c r="M10" s="1"/>
  <c r="M9"/>
  <c r="F9"/>
  <c r="M8"/>
  <c r="F8"/>
  <c r="I7"/>
  <c r="F7"/>
  <c r="M7" s="1"/>
  <c r="F6"/>
  <c r="M6" s="1"/>
  <c r="F5"/>
  <c r="M5" s="1"/>
  <c r="J4"/>
  <c r="J18" s="1"/>
  <c r="F4"/>
  <c r="M4" s="1"/>
  <c r="K33" l="1"/>
  <c r="L33" s="1"/>
  <c r="K23"/>
  <c r="L23" s="1"/>
  <c r="K32"/>
  <c r="L32" s="1"/>
  <c r="K34"/>
  <c r="L34" s="1"/>
</calcChain>
</file>

<file path=xl/sharedStrings.xml><?xml version="1.0" encoding="utf-8"?>
<sst xmlns="http://schemas.openxmlformats.org/spreadsheetml/2006/main" count="333" uniqueCount="218">
  <si>
    <t>Załącznik do Uchwały Nr 1865/189/III/2008 Zarządu Województwa Śląskiego z dnia 19 sierpnia 2008 r.</t>
  </si>
  <si>
    <t>L.p</t>
  </si>
  <si>
    <t>Działanie/Podziałanie (nr i nazwa)</t>
  </si>
  <si>
    <t>Tytuł projektu</t>
  </si>
  <si>
    <t>Beneficjent (lider + partnerzy)</t>
  </si>
  <si>
    <t xml:space="preserve">Termin realizacji projektu  </t>
  </si>
  <si>
    <t>Koszt całkowity realizacji projektu (PLN)</t>
  </si>
  <si>
    <t>Koszty kwalifkowane (PLN)</t>
  </si>
  <si>
    <t>Koszty niekwalifikowane (PLN)</t>
  </si>
  <si>
    <t>% dofinansowania</t>
  </si>
  <si>
    <t>Wnioskowana kwota dofinansowania (PLN)</t>
  </si>
  <si>
    <t>Koszt całkowity netto (PLN)</t>
  </si>
  <si>
    <t>Vat (PLN)</t>
  </si>
  <si>
    <t>Wkład własny (PLN)</t>
  </si>
  <si>
    <t>A</t>
  </si>
  <si>
    <t>B</t>
  </si>
  <si>
    <t>C</t>
  </si>
  <si>
    <t>D</t>
  </si>
  <si>
    <t>E</t>
  </si>
  <si>
    <t>F = G+H = K+L</t>
  </si>
  <si>
    <t>G</t>
  </si>
  <si>
    <t>H</t>
  </si>
  <si>
    <t>I</t>
  </si>
  <si>
    <t>J = G*I</t>
  </si>
  <si>
    <t>K</t>
  </si>
  <si>
    <t>L</t>
  </si>
  <si>
    <t>M =F-J</t>
  </si>
  <si>
    <t>Działanie 2.1. Infrastruktura społeczeństwa informacyjnego</t>
  </si>
  <si>
    <t>Szerokopasmowy dostęp do Internetu – kluczem rozwoju społeczeństwa informacyjnego w powiecie bielskim</t>
  </si>
  <si>
    <t>Powiat Bielski</t>
  </si>
  <si>
    <t>02/2009 - 11/2011</t>
  </si>
  <si>
    <t>Stworzenie publicznych punktów dostępu do Internetu na terenie Gminy Brenna</t>
  </si>
  <si>
    <t>Gmina Brenna</t>
  </si>
  <si>
    <t>06/2009 - 10/2009</t>
  </si>
  <si>
    <t>Stworzenie publicznych punktów dostępu do Internetu na terenie Gminy Chybie</t>
  </si>
  <si>
    <t>Gmina Chybie</t>
  </si>
  <si>
    <t>07/2009 - 11/2009</t>
  </si>
  <si>
    <t>Stworzenie sieci publicznych punktów dostępu do Internetu w Cieszynie</t>
  </si>
  <si>
    <r>
      <t>Lider</t>
    </r>
    <r>
      <rPr>
        <sz val="8"/>
        <rFont val="Times New Roman"/>
        <family val="1"/>
      </rPr>
      <t xml:space="preserve">:Gmina Cieszyn, </t>
    </r>
    <r>
      <rPr>
        <u/>
        <sz val="8"/>
        <rFont val="Times New Roman"/>
        <family val="1"/>
      </rPr>
      <t>Partner</t>
    </r>
    <r>
      <rPr>
        <sz val="8"/>
        <rFont val="Times New Roman"/>
        <family val="1"/>
      </rPr>
      <t>: Powiat Cieszyński</t>
    </r>
  </si>
  <si>
    <t>04/2009 - 09/2009</t>
  </si>
  <si>
    <t>Stworzenie publicznych punktów dostępu do Internetu na terenie gminy Dębowiec</t>
  </si>
  <si>
    <t>Gmina Dębowiec</t>
  </si>
  <si>
    <t>05/2009 - 12/2009</t>
  </si>
  <si>
    <t>Stworzenie publicznych punktów dostępu do Internetu na terenie Gminy Goleszów</t>
  </si>
  <si>
    <t>Gmina Goleszów</t>
  </si>
  <si>
    <t>07/2009 - 10/2009</t>
  </si>
  <si>
    <t>Stworzenie publicznych punktów dostępu do internetu na terenie gminy Hażlach</t>
  </si>
  <si>
    <t>Gmina Hażlach</t>
  </si>
  <si>
    <t>05/2009 - 10/2009</t>
  </si>
  <si>
    <t>Stworzenie publicznych punktów dostępu do Internetu na terenie Gminy Istebna</t>
  </si>
  <si>
    <t>Gmina Istebna</t>
  </si>
  <si>
    <t>08/2008 - 06/2009</t>
  </si>
  <si>
    <t>Stworzenie publicznych punktów dostępu do Internetu na terenie Gminy Skoczów</t>
  </si>
  <si>
    <t>Gmina Skoczów</t>
  </si>
  <si>
    <t>08/2009 - 07/2010</t>
  </si>
  <si>
    <t>Stworzenie publicznych punktów dostępu do Internetu na terenie Gminy Strumień</t>
  </si>
  <si>
    <t>Gmina Strumień</t>
  </si>
  <si>
    <t>06/2009 - 11/2009</t>
  </si>
  <si>
    <t>Stworzenie publicznych punktów dostępu do Internetu na terenie Miasta Ustroń</t>
  </si>
  <si>
    <t>Miasto Ustroń</t>
  </si>
  <si>
    <t>04/2010 - 11/2010</t>
  </si>
  <si>
    <t>Stworzenie publicznych punktów dostępu do Internetu na terenie Gminy Wisła</t>
  </si>
  <si>
    <t>Gmina Wisła</t>
  </si>
  <si>
    <t>05/2009 - 08/2009</t>
  </si>
  <si>
    <t>Stworzenie publicznych punktów dostępu do internetu na terenie Gminy Zebrzydowice</t>
  </si>
  <si>
    <t>Gmina Zebrzydowice</t>
  </si>
  <si>
    <t>Budowa sieci szerokopasmowego dostępu do Internetu na terenie Powiatu Żywieckiego</t>
  </si>
  <si>
    <r>
      <t>Lider</t>
    </r>
    <r>
      <rPr>
        <sz val="8"/>
        <rFont val="Times New Roman"/>
        <family val="1"/>
      </rPr>
      <t>: Powiat Żywiecki Partnerzy: Gminy: Czernichów, Gilowice, Jeleśnia, Koszarawa, Milówka, Lipowa, Łękawica, Łodygowice, Radziechowy-Wieprz, Rajcza, Ślemień, Świnna, Ujsoły, Węgierska Górka i Żywiec</t>
    </r>
  </si>
  <si>
    <t>01/2009 - 06/2010</t>
  </si>
  <si>
    <t>S</t>
  </si>
  <si>
    <t>Suma Działania 2.1.</t>
  </si>
  <si>
    <t>Działanie 2.2. Rozwój 
elektronicznych usług 
publicznych</t>
  </si>
  <si>
    <t>System Informacji o Terenie Powiatu Bielskiego</t>
  </si>
  <si>
    <t>01/2009 - 11/2010</t>
  </si>
  <si>
    <t>Stworzenie kompleksowego systemu informacji przestrzennej na terenie powiatu cieszyńskiego</t>
  </si>
  <si>
    <r>
      <t>Lider</t>
    </r>
    <r>
      <rPr>
        <sz val="8"/>
        <color indexed="8"/>
        <rFont val="Times New Roman"/>
        <family val="1"/>
      </rPr>
      <t xml:space="preserve">:
Powiat Cieszyński
</t>
    </r>
    <r>
      <rPr>
        <u/>
        <sz val="8"/>
        <color indexed="8"/>
        <rFont val="Times New Roman"/>
        <family val="1"/>
      </rPr>
      <t>Partnerzy</t>
    </r>
    <r>
      <rPr>
        <sz val="8"/>
        <color indexed="8"/>
        <rFont val="Times New Roman"/>
        <family val="1"/>
      </rPr>
      <t>:
gminy: Brenna, Chybie, Dębowiec, Goleszów, Hażlach, Istebna, Skoczów, Strumień, Ustroń, Wisła, Zebrzydowice</t>
    </r>
  </si>
  <si>
    <t>02/2009 - 09/2010</t>
  </si>
  <si>
    <t>System Informacji Przestrzennej w Cieszynie</t>
  </si>
  <si>
    <t>Gmina Cieszyn</t>
  </si>
  <si>
    <t>11/2008 - 09/2009</t>
  </si>
  <si>
    <t>Przystosowanie systemu informatycznego administracji samorządowej do kompleksowego świadczenia usług drogą elektroniczną w gminach: Brenna, Chybie, Dębowiec, Goleszów, Istebna, Strumień, Wisła</t>
  </si>
  <si>
    <r>
      <t>Lider</t>
    </r>
    <r>
      <rPr>
        <sz val="8"/>
        <rFont val="Times New Roman"/>
        <family val="1"/>
      </rPr>
      <t xml:space="preserve">:
Stowarzyszenie Rozwoju i Współpracy Regionalnej „Olza”
</t>
    </r>
    <r>
      <rPr>
        <u/>
        <sz val="8"/>
        <rFont val="Times New Roman"/>
        <family val="1"/>
      </rPr>
      <t>Partnerzy</t>
    </r>
    <r>
      <rPr>
        <sz val="8"/>
        <rFont val="Times New Roman"/>
        <family val="1"/>
      </rPr>
      <t>:
Brenna, Chybie, Dębowiec, Goleszów, Istebna, Strumień, Wisła</t>
    </r>
  </si>
  <si>
    <t>01/2009 - 04/2010</t>
  </si>
  <si>
    <t>Działanie 2.2. Rozwój elektronicznych usług publicznych</t>
  </si>
  <si>
    <t>Utworzenie zintegrowanego systemu wspomagania zarządzaniem w administracji publicznej w Powiecie Żywieckim na bazie Geograficznego Systemu Informacyjnego</t>
  </si>
  <si>
    <t>Lider: Powiat Żywiecki Partnerzy: Gminy: Czernichów, Gilowice, Jeleśnia, Koszarawa, Milówka, Lipowa, Łękawica, Łodygowice, Radziechowy-Wieprz, Rajcza, Ślemień, Świnna, Ujsoły, Węgierska Górka i Żywiec</t>
  </si>
  <si>
    <t>02/2009 - 02/2010</t>
  </si>
  <si>
    <t>Suma Działania 2.2.</t>
  </si>
  <si>
    <t>Działanie 4.1. Infrastruktura kultury</t>
  </si>
  <si>
    <t>Centrum kreatywno – kulturalne, 
w Kozach – Fabryka Inicjatyw</t>
  </si>
  <si>
    <t>Gmina Kozy</t>
  </si>
  <si>
    <t>03/2009 - 01/2010</t>
  </si>
  <si>
    <t>Remont Muzeum Ustrońskiego</t>
  </si>
  <si>
    <t>10/2008 - 12/2009</t>
  </si>
  <si>
    <t>Modernizacja budynku kina w 
Buczkowicach</t>
  </si>
  <si>
    <t>Gmina Buczkowice</t>
  </si>
  <si>
    <t>04/2009 - 12/2009</t>
  </si>
  <si>
    <t>Digitalizacja najcenniejszych dokumentów 
rodziny Saint Genois d’Anneaucourt wkładem w upamiętnienie dziedzictwa historycznego południowej części województwa śląskiego</t>
  </si>
  <si>
    <t>Gmina Jaworze</t>
  </si>
  <si>
    <t>04/2009-09/2010</t>
  </si>
  <si>
    <t xml:space="preserve">Poprawa infrastruktury kultury w Gminach Hażlach i Dębowiec </t>
  </si>
  <si>
    <r>
      <t>Lider</t>
    </r>
    <r>
      <rPr>
        <sz val="8"/>
        <rFont val="Times New Roman"/>
        <family val="1"/>
      </rPr>
      <t xml:space="preserve">:
Gmina Hażlach
</t>
    </r>
    <r>
      <rPr>
        <u/>
        <sz val="8"/>
        <rFont val="Times New Roman"/>
        <family val="1"/>
      </rPr>
      <t>Partner</t>
    </r>
    <r>
      <rPr>
        <sz val="8"/>
        <rFont val="Times New Roman"/>
        <family val="1"/>
      </rPr>
      <t>:
Gmina Dębowiec</t>
    </r>
  </si>
  <si>
    <t>03/2009 - 12/2009</t>
  </si>
  <si>
    <t>Modernizacja Sali Widowiskowej w Pruchnej 
(Gminne Centrum Integracji Wsi)</t>
  </si>
  <si>
    <t>Rewitalizacja MDK Prażakówka - drugi etap</t>
  </si>
  <si>
    <t>09/2008 - 09/2009</t>
  </si>
  <si>
    <t>Modernizacja Muzeum "Stara Chałupa" w Milówce</t>
  </si>
  <si>
    <t>Gmina Milówka</t>
  </si>
  <si>
    <t>01/2009 - 12/2010</t>
  </si>
  <si>
    <t>Podniesienie jakości usług w bibliotekach na terenie gmin Powiatu Żywieckiego</t>
  </si>
  <si>
    <r>
      <t>Lider</t>
    </r>
    <r>
      <rPr>
        <sz val="8"/>
        <rFont val="Times New Roman"/>
        <family val="1"/>
      </rPr>
      <t xml:space="preserve">: Gmina Węgierska Górka </t>
    </r>
    <r>
      <rPr>
        <u/>
        <sz val="8"/>
        <rFont val="Times New Roman"/>
        <family val="1"/>
      </rPr>
      <t>Partnerzy</t>
    </r>
    <r>
      <rPr>
        <sz val="8"/>
        <rFont val="Times New Roman"/>
        <family val="1"/>
      </rPr>
      <t>: Gminy: Czernichów, Gilowice, Jeleśnia, Koszarawa, Milówka, Lipowa, Łękawica Radziechowy-Wieprz, Rajcza, Ślemień, Świnna, Ujsoły</t>
    </r>
  </si>
  <si>
    <t>09/2008 - 11/2009</t>
  </si>
  <si>
    <t>Remont i wyposażenie filii nr 2 Żywieckiej Biblioteki Samorządowej</t>
  </si>
  <si>
    <t>Gmina Żywiec</t>
  </si>
  <si>
    <t>11/2008 - 11/2009</t>
  </si>
  <si>
    <t>Suma Działania 4.1.</t>
  </si>
  <si>
    <t>Działanie 5.3. Czyste powietrze i odnawialne źródła energii</t>
  </si>
  <si>
    <t>Termomodernizacja wraz z wymianą źródła ciepła w budynku Zespołu Szkół w Kobiernicach</t>
  </si>
  <si>
    <t>Gmina Porąbka</t>
  </si>
  <si>
    <t>07/2008-06/2009</t>
  </si>
  <si>
    <t xml:space="preserve">Termomodernizacja budynku Szkoły 
Podstawowej w Bystrej przy ul. Klimczoka 68 </t>
  </si>
  <si>
    <t>Gmina Wilkowice</t>
  </si>
  <si>
    <t>10/2008-09/2009</t>
  </si>
  <si>
    <t xml:space="preserve">Termomodernizacja budynku gminnego 
centrum zachowania dziedzictwa kulturowego, informacji i edukacji w Gminie Wilamowice  </t>
  </si>
  <si>
    <t>Gmina Wilamowice</t>
  </si>
  <si>
    <t>Wymiana źródła ciepła wraz z 
ociepleniem budynku Przedszkola w Świętoszówce, Gmina Jasienica</t>
  </si>
  <si>
    <t>Gmina Jasienica</t>
  </si>
  <si>
    <t>04/2009-08/2009</t>
  </si>
  <si>
    <t>Termomodernizacja budynku Gimnazjum w Brennej przy ul. Góreckiej 224</t>
  </si>
  <si>
    <t>03/2009 - 
08/2010</t>
  </si>
  <si>
    <t>Ograniczenie niskiej emisji poprzez kompleksową termomodernizację wraz z wymianą źródła ciepła Szkoły Podstawowej nr 2 w Chybiu</t>
  </si>
  <si>
    <t>06/2010 - 
09/2010</t>
  </si>
  <si>
    <t>Termomodernizacja Gimnazjum im. Powstańców Śląskich w Strumieniu</t>
  </si>
  <si>
    <t>04/2009 - 
09/2009</t>
  </si>
  <si>
    <t xml:space="preserve">Kompleksowa termomodernizacja Powiatowych Placówek Oświaty na terenie Żywca </t>
  </si>
  <si>
    <t>Powiat Żywiecki</t>
  </si>
  <si>
    <t>07/2008 - 10/2009</t>
  </si>
  <si>
    <t>Suma Działania 5.3.</t>
  </si>
  <si>
    <t>Działanie 6.1 Wzmacnianie regionalnych ośrodków wzrostu</t>
  </si>
  <si>
    <t>„Budowa hali wielofunkcyjnej – sportowo, widowiskowo, wystawienniczej w Bielsku – Białej”</t>
  </si>
  <si>
    <t>Miasto Bielsko - Biała</t>
  </si>
  <si>
    <t>12/2008 - 08/2010</t>
  </si>
  <si>
    <t>Suma Działania 6.1.</t>
  </si>
  <si>
    <t>Poddziałanie 6.2.2 Rewitalizacja – „małe miasta”</t>
  </si>
  <si>
    <t xml:space="preserve">Przekształcenie obszarów 
zdegradowanych i rozbudowa infrastruktury technicznej na potrzeby Ośrodka Rekreacji i Sportów Wodnych  </t>
  </si>
  <si>
    <t>Gmina Bestwina</t>
  </si>
  <si>
    <t>06/2010-12/2011</t>
  </si>
  <si>
    <t>Kolej na przedsiębiorczość- 
przebudowa dworca kolejowego w Czechowicach-Dziedzicach</t>
  </si>
  <si>
    <t>Gmina Czechowice-Dziedzice</t>
  </si>
  <si>
    <t>04/2010-05/2011</t>
  </si>
  <si>
    <t>Rewitalizacja zdegradowanego 
terenu po KWK Silesia</t>
  </si>
  <si>
    <t>04/2008-05/2008</t>
  </si>
  <si>
    <t xml:space="preserve">Rewitalizacja budynków po zlikwidowanej cementowni wraz z urządzeniem terenów wokół nich </t>
  </si>
  <si>
    <t>04/2009 - 
11/2010</t>
  </si>
  <si>
    <t>Centrum Miejskie INTEGRATOR"-remont konserwatorski zabytkowej kamienicy wraz z kompleksową adaptacją wnętrz przy ul. Mickiewicza 9 w Skoczowie</t>
  </si>
  <si>
    <t>04/2009 - 
06/2010</t>
  </si>
  <si>
    <t>Rewitalizacja Zabytkowej Starówki Strumieńskiej</t>
  </si>
  <si>
    <t>06/2011 - 
07/2013</t>
  </si>
  <si>
    <t>Rewitalizacja Wielkich Domów etap I. - Centrum pod Jednym Dachem</t>
  </si>
  <si>
    <t>07/2010 - 
09/2012</t>
  </si>
  <si>
    <t>Zagospodarowanie terenu przy osiedlu Północ w Czechowicach - Dziedzicach</t>
  </si>
  <si>
    <t>Gmina Czechowice - Dziedzice</t>
  </si>
  <si>
    <t>03/2009 - 05/2010</t>
  </si>
  <si>
    <t>Rewitalizacja obszaru pod Wzgórzem Zamkowym w Cieszynie - modernizacja i rozbudowa parkingu publicznego</t>
  </si>
  <si>
    <t>04/2011 - 06/2012</t>
  </si>
  <si>
    <t>Rewitalizacja terenu parku z przeznaczeniem na centrum wypoczynku i rekreacji w Gminie Łękawica</t>
  </si>
  <si>
    <t>Gmina Łękawica</t>
  </si>
  <si>
    <t>Zagospodarowanie terenu kamieniołomu w Glince</t>
  </si>
  <si>
    <t>Gmina Ujsoły</t>
  </si>
  <si>
    <t>07/2009 - 09/2010</t>
  </si>
  <si>
    <t>Rewitalizacja poprzemysłowej infrastruktury wraz z otoczeniem na cele gospodarcze, rekreacyjno-turystyczne i społeczne</t>
  </si>
  <si>
    <t>Gmina Węgierska Górka</t>
  </si>
  <si>
    <t>03/2010 - 11/2010</t>
  </si>
  <si>
    <t>Suma Poddziałania 6.2.2.</t>
  </si>
  <si>
    <t>Poddziałanie 7.1.2 Modernizacja i rozbudowa infrastruktury uzupełniającej kluczową sieć drogową</t>
  </si>
  <si>
    <t>„Przebudowa ul. Karbowej w Bielsku – Białej”</t>
  </si>
  <si>
    <t>03/2008 - 11/2008</t>
  </si>
  <si>
    <t>Przebudowa drogi powiatowej nr 4479S Czaniec-Roczyny-Andrychów w miejscowości Czaniec</t>
  </si>
  <si>
    <t>05/2009-11/2009</t>
  </si>
  <si>
    <t>Przebudowa dróg powiatowych w Czechowicach-Dziedzicach , ul. Legionów (4116S) i ul.Lipowska (4446S)</t>
  </si>
  <si>
    <t>07/2008-12/2008</t>
  </si>
  <si>
    <t>Przebudowa mostu drogowego na potoku Zimnik wraz z dojazdami do obiektu w ciągu drogi powiatowej  1404S Bystra – Hucisko – Łodygowice w miejscowości Wilkowice</t>
  </si>
  <si>
    <t>Przebudowa drogi powiatowej nr 1401S Buczkowice-Rybarzowice w miejscowości Buczkowice i Rybarzowice</t>
  </si>
  <si>
    <t>Przebudowa drogi powiatowej nr 4425S 
Czechowice-Zabrzeg-Międzyrzecze-Wapienica w miejscowości Międzyrzecze Górne</t>
  </si>
  <si>
    <t>Przebudowa drogi powiatowej nr 4420S Rudzica-Roztropice-Grodziec w miejscowości Wieszczęta i Roztropice</t>
  </si>
  <si>
    <t>04/2009-10/2009</t>
  </si>
  <si>
    <t>Przebudowa drogi powiatowej nr 4485S Bielsko-Wilamowice-Jawiszowice, ul. Bielska w Pisarzowicach</t>
  </si>
  <si>
    <t>Przebudowa drogi powiatowej nr 4403S Kaniów-Bestwina, ul. Witosa w gminie Bestwina</t>
  </si>
  <si>
    <t>Przebudowa ul. Turystycznej w 
Jaworzu - szlaku drogowego obsługującego ruch turystyczny pomiędzy powiatem bielskim i cieszyńskim</t>
  </si>
  <si>
    <t>03/2009-10/2009</t>
  </si>
  <si>
    <t>Modernizacja i rozbudowa infrastruktury uzupełniającej kluczową sieć drogową poprzez rozbudowę drogi gminnej Tarnawa w Iskrzyczynie</t>
  </si>
  <si>
    <t>05/2009 – 
10/2009</t>
  </si>
  <si>
    <t>Modernizacja i rozbudowa infrastruktury uzupełniającej kluczową sieć drogową poprzez rozbudowę drogi gminnej Simoradz – Ochaby</t>
  </si>
  <si>
    <t>Przebudowa drogi gminnej ul. Rudowska w Zamarskach i Hażlachu - I etap</t>
  </si>
  <si>
    <t>03/2009 - 
10/2010</t>
  </si>
  <si>
    <t>Przebudowa ciągu komunikacyjnego ulic Ciężarowa i Wiślańska w Skoczowie</t>
  </si>
  <si>
    <t>03/2009 - 
12/2009</t>
  </si>
  <si>
    <t>Modernizacja połączenia ul. Kościelnej z ul. Młyńską w Strumieniu</t>
  </si>
  <si>
    <t>08/2009 - 
12/2010</t>
  </si>
  <si>
    <t>Przebudowa układu komunikacyjnego w Zebrzydowicach - odcinek ul. Orzeszkowej i Kasztanowej</t>
  </si>
  <si>
    <t>07/2008 - 
06/2009</t>
  </si>
  <si>
    <t xml:space="preserve">Przebudowa drogi powiatowej Goleszów - Hermanice – Ustroń </t>
  </si>
  <si>
    <t>Powiat Cieszyński</t>
  </si>
  <si>
    <t>04/2010 - 
11/2011</t>
  </si>
  <si>
    <t>Przebudowa drogi powiatowej Gumna - Dębowiec na odcinku 1,5 km</t>
  </si>
  <si>
    <t>04/2010 - 08/2011</t>
  </si>
  <si>
    <t>Przystosowanie układu komunikacyjnego na terenie gminy Skoczów do sytuacji powstałej po wybudowaniu drogi ekspresowej S1 poprzez przebudowę drogi powiatowej – ul. Bielska w Skoczowie</t>
  </si>
  <si>
    <t>01/2009 - 
04/2010</t>
  </si>
  <si>
    <t>Przebudowa ciągu dróg powiatowych w gminach Rajcza, Milówka, Ujsoły</t>
  </si>
  <si>
    <t>04/2008 - 11/2010</t>
  </si>
  <si>
    <t>Przebudowa ciągu dróg powiatowych wraz z przebudową mostu w gminach Żywiec, Świnna. Jeleśnia, Koszarawa</t>
  </si>
  <si>
    <t>04/2008 - 12/2010</t>
  </si>
  <si>
    <t>Przebudowa ciągu dróg powiatowych wraz z przebudową mostów w gminach Łodygowice, Lipowa, Radziechowy-Wieprz, Węgierska Górka</t>
  </si>
  <si>
    <t>Lider Powiat Żywiecki             Partner Radziechowy - Wieprz.</t>
  </si>
  <si>
    <t>04/2009 - 11/2010</t>
  </si>
  <si>
    <t>Przebudowa ciągu dróg powiatowych w gminach  Czernichów, Gilowice, Łękawica, Ślemień</t>
  </si>
  <si>
    <t>07/2008 - 11/2010</t>
  </si>
  <si>
    <t>Suma Poddziałania 7.1.2.</t>
  </si>
</sst>
</file>

<file path=xl/styles.xml><?xml version="1.0" encoding="utf-8"?>
<styleSheet xmlns="http://schemas.openxmlformats.org/spreadsheetml/2006/main">
  <numFmts count="1">
    <numFmt numFmtId="164" formatCode="#,##0.00\ _z_ł"/>
  </numFmts>
  <fonts count="16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Czcionka tekstu podstawowego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u/>
      <sz val="8"/>
      <color indexed="8"/>
      <name val="Times New Roman"/>
      <family val="1"/>
    </font>
    <font>
      <sz val="8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4" fontId="4" fillId="0" borderId="2" xfId="0" applyNumberFormat="1" applyFont="1" applyFill="1" applyBorder="1" applyAlignment="1">
      <alignment horizontal="right"/>
    </xf>
    <xf numFmtId="4" fontId="4" fillId="0" borderId="3" xfId="0" applyNumberFormat="1" applyFont="1" applyFill="1" applyBorder="1" applyAlignment="1">
      <alignment horizontal="right"/>
    </xf>
    <xf numFmtId="0" fontId="5" fillId="0" borderId="3" xfId="0" applyFont="1" applyFill="1" applyBorder="1" applyAlignment="1"/>
    <xf numFmtId="1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2" fontId="6" fillId="0" borderId="4" xfId="0" applyNumberFormat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2" fontId="8" fillId="0" borderId="4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right" vertical="center" wrapText="1"/>
    </xf>
    <xf numFmtId="2" fontId="10" fillId="0" borderId="5" xfId="0" applyNumberFormat="1" applyFont="1" applyBorder="1" applyAlignment="1">
      <alignment horizontal="right" vertical="center" wrapText="1"/>
    </xf>
    <xf numFmtId="10" fontId="10" fillId="0" borderId="5" xfId="0" applyNumberFormat="1" applyFont="1" applyBorder="1" applyAlignment="1">
      <alignment horizontal="righ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10" fontId="10" fillId="0" borderId="5" xfId="1" applyNumberFormat="1" applyFont="1" applyFill="1" applyBorder="1" applyAlignment="1">
      <alignment horizontal="right" vertical="center" wrapText="1"/>
    </xf>
    <xf numFmtId="10" fontId="10" fillId="0" borderId="5" xfId="1" applyNumberFormat="1" applyFont="1" applyBorder="1" applyAlignment="1">
      <alignment horizontal="right" vertical="center" wrapText="1"/>
    </xf>
    <xf numFmtId="0" fontId="11" fillId="0" borderId="5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righ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right" vertical="center" wrapText="1"/>
    </xf>
    <xf numFmtId="4" fontId="10" fillId="2" borderId="5" xfId="0" applyNumberFormat="1" applyFont="1" applyFill="1" applyBorder="1" applyAlignment="1">
      <alignment horizontal="right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right" vertical="center" wrapText="1"/>
    </xf>
    <xf numFmtId="10" fontId="10" fillId="0" borderId="5" xfId="0" applyNumberFormat="1" applyFont="1" applyFill="1" applyBorder="1" applyAlignment="1">
      <alignment horizontal="right" vertical="center" wrapText="1"/>
    </xf>
    <xf numFmtId="1" fontId="12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/>
    </xf>
    <xf numFmtId="4" fontId="12" fillId="0" borderId="4" xfId="0" applyNumberFormat="1" applyFont="1" applyFill="1" applyBorder="1" applyAlignment="1">
      <alignment horizontal="right" vertical="center" wrapText="1"/>
    </xf>
    <xf numFmtId="0" fontId="12" fillId="0" borderId="4" xfId="0" applyFont="1" applyFill="1" applyBorder="1" applyAlignment="1">
      <alignment horizontal="right" vertical="center" wrapText="1"/>
    </xf>
    <xf numFmtId="1" fontId="13" fillId="0" borderId="4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0" fillId="0" borderId="5" xfId="0" applyNumberFormat="1" applyFont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center" vertical="center" wrapText="1"/>
    </xf>
    <xf numFmtId="2" fontId="11" fillId="0" borderId="5" xfId="0" applyNumberFormat="1" applyFont="1" applyBorder="1" applyAlignment="1">
      <alignment horizontal="center" vertical="center" wrapText="1"/>
    </xf>
    <xf numFmtId="2" fontId="10" fillId="0" borderId="5" xfId="0" applyNumberFormat="1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" fontId="10" fillId="0" borderId="5" xfId="1" applyNumberFormat="1" applyFont="1" applyBorder="1" applyAlignment="1">
      <alignment horizontal="right" vertical="center" wrapText="1"/>
    </xf>
    <xf numFmtId="0" fontId="10" fillId="0" borderId="5" xfId="1" applyNumberFormat="1" applyFont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 wrapText="1"/>
    </xf>
    <xf numFmtId="4" fontId="12" fillId="0" borderId="6" xfId="0" applyNumberFormat="1" applyFont="1" applyFill="1" applyBorder="1" applyAlignment="1">
      <alignment horizontal="right" vertical="center" wrapText="1"/>
    </xf>
    <xf numFmtId="0" fontId="12" fillId="0" borderId="6" xfId="0" applyFont="1" applyFill="1" applyBorder="1" applyAlignment="1">
      <alignment horizontal="right" vertical="center" wrapText="1"/>
    </xf>
    <xf numFmtId="4" fontId="12" fillId="0" borderId="4" xfId="0" applyNumberFormat="1" applyFont="1" applyFill="1" applyBorder="1" applyAlignment="1">
      <alignment horizontal="left" vertical="center" wrapText="1"/>
    </xf>
    <xf numFmtId="4" fontId="12" fillId="0" borderId="4" xfId="0" applyNumberFormat="1" applyFont="1" applyFill="1" applyBorder="1" applyAlignment="1">
      <alignment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83"/>
  <sheetViews>
    <sheetView tabSelected="1" topLeftCell="B1" workbookViewId="0">
      <selection activeCell="B28" sqref="A28:IV28"/>
    </sheetView>
  </sheetViews>
  <sheetFormatPr defaultRowHeight="14.25"/>
  <cols>
    <col min="2" max="2" width="16.875" customWidth="1"/>
    <col min="3" max="3" width="20.25" customWidth="1"/>
    <col min="4" max="4" width="19.125" customWidth="1"/>
    <col min="6" max="6" width="12.125" customWidth="1"/>
    <col min="7" max="7" width="9.5" bestFit="1" customWidth="1"/>
    <col min="10" max="10" width="12.875" customWidth="1"/>
    <col min="11" max="11" width="11.625" customWidth="1"/>
    <col min="12" max="12" width="11" customWidth="1"/>
    <col min="13" max="13" width="10.5" customWidth="1"/>
  </cols>
  <sheetData>
    <row r="1" spans="1:13" ht="18.75">
      <c r="A1" s="1"/>
      <c r="B1" s="1"/>
      <c r="C1" s="1"/>
      <c r="D1" s="1"/>
      <c r="E1" s="2"/>
      <c r="F1" s="2"/>
      <c r="G1" s="3" t="s">
        <v>0</v>
      </c>
      <c r="H1" s="4"/>
      <c r="I1" s="5"/>
      <c r="J1" s="5"/>
      <c r="K1" s="5"/>
      <c r="L1" s="5"/>
      <c r="M1" s="5"/>
    </row>
    <row r="2" spans="1:13" ht="63.75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9" t="s">
        <v>7</v>
      </c>
      <c r="H2" s="9" t="s">
        <v>8</v>
      </c>
      <c r="I2" s="7" t="s">
        <v>9</v>
      </c>
      <c r="J2" s="9" t="s">
        <v>10</v>
      </c>
      <c r="K2" s="9" t="s">
        <v>11</v>
      </c>
      <c r="L2" s="9" t="s">
        <v>12</v>
      </c>
      <c r="M2" s="9" t="s">
        <v>13</v>
      </c>
    </row>
    <row r="3" spans="1:13" ht="25.5">
      <c r="A3" s="10" t="s">
        <v>14</v>
      </c>
      <c r="B3" s="11" t="s">
        <v>15</v>
      </c>
      <c r="C3" s="7" t="s">
        <v>16</v>
      </c>
      <c r="D3" s="11" t="s">
        <v>17</v>
      </c>
      <c r="E3" s="12" t="s">
        <v>18</v>
      </c>
      <c r="F3" s="13" t="s">
        <v>19</v>
      </c>
      <c r="G3" s="13" t="s">
        <v>20</v>
      </c>
      <c r="H3" s="13" t="s">
        <v>21</v>
      </c>
      <c r="I3" s="11" t="s">
        <v>22</v>
      </c>
      <c r="J3" s="9" t="s">
        <v>23</v>
      </c>
      <c r="K3" s="13" t="s">
        <v>24</v>
      </c>
      <c r="L3" s="13" t="s">
        <v>25</v>
      </c>
      <c r="M3" s="13" t="s">
        <v>26</v>
      </c>
    </row>
    <row r="4" spans="1:13" ht="52.5">
      <c r="A4" s="10">
        <v>1</v>
      </c>
      <c r="B4" s="14" t="s">
        <v>27</v>
      </c>
      <c r="C4" s="15" t="s">
        <v>28</v>
      </c>
      <c r="D4" s="16" t="s">
        <v>29</v>
      </c>
      <c r="E4" s="16" t="s">
        <v>30</v>
      </c>
      <c r="F4" s="17">
        <f t="shared" ref="F4:F17" si="0">SUM(G4+H4)</f>
        <v>2964400</v>
      </c>
      <c r="G4" s="17">
        <v>2964400</v>
      </c>
      <c r="H4" s="18">
        <v>0</v>
      </c>
      <c r="I4" s="19">
        <v>0.85</v>
      </c>
      <c r="J4" s="20">
        <f>G4*I4</f>
        <v>2519740</v>
      </c>
      <c r="K4" s="17">
        <v>2431596.08</v>
      </c>
      <c r="L4" s="17">
        <v>532803.92000000004</v>
      </c>
      <c r="M4" s="17">
        <f t="shared" ref="M4:M17" si="1">F4-J4</f>
        <v>444660</v>
      </c>
    </row>
    <row r="5" spans="1:13" ht="51">
      <c r="A5" s="10">
        <v>2</v>
      </c>
      <c r="B5" s="14" t="s">
        <v>27</v>
      </c>
      <c r="C5" s="15" t="s">
        <v>31</v>
      </c>
      <c r="D5" s="16" t="s">
        <v>32</v>
      </c>
      <c r="E5" s="16" t="s">
        <v>33</v>
      </c>
      <c r="F5" s="17">
        <f t="shared" si="0"/>
        <v>235294.12</v>
      </c>
      <c r="G5" s="17">
        <v>235294.12</v>
      </c>
      <c r="H5" s="17">
        <v>0</v>
      </c>
      <c r="I5" s="21">
        <v>0.85</v>
      </c>
      <c r="J5" s="20">
        <v>200000</v>
      </c>
      <c r="K5" s="17">
        <v>192864.04</v>
      </c>
      <c r="L5" s="17">
        <v>42430.080000000002</v>
      </c>
      <c r="M5" s="17">
        <f t="shared" si="1"/>
        <v>35294.119999999995</v>
      </c>
    </row>
    <row r="6" spans="1:13" ht="51">
      <c r="A6" s="10">
        <v>3</v>
      </c>
      <c r="B6" s="14" t="s">
        <v>27</v>
      </c>
      <c r="C6" s="15" t="s">
        <v>34</v>
      </c>
      <c r="D6" s="16" t="s">
        <v>35</v>
      </c>
      <c r="E6" s="16" t="s">
        <v>36</v>
      </c>
      <c r="F6" s="17">
        <f t="shared" si="0"/>
        <v>188856</v>
      </c>
      <c r="G6" s="17">
        <v>188856</v>
      </c>
      <c r="H6" s="17">
        <v>0</v>
      </c>
      <c r="I6" s="22">
        <v>0.84719999999999995</v>
      </c>
      <c r="J6" s="20">
        <v>160000</v>
      </c>
      <c r="K6" s="17">
        <v>154800</v>
      </c>
      <c r="L6" s="17">
        <v>34056</v>
      </c>
      <c r="M6" s="17">
        <f t="shared" si="1"/>
        <v>28856</v>
      </c>
    </row>
    <row r="7" spans="1:13" ht="56.25">
      <c r="A7" s="10">
        <v>4</v>
      </c>
      <c r="B7" s="14" t="s">
        <v>27</v>
      </c>
      <c r="C7" s="15" t="s">
        <v>37</v>
      </c>
      <c r="D7" s="23" t="s">
        <v>38</v>
      </c>
      <c r="E7" s="24" t="s">
        <v>39</v>
      </c>
      <c r="F7" s="17">
        <f t="shared" si="0"/>
        <v>586980</v>
      </c>
      <c r="G7" s="17">
        <v>586980</v>
      </c>
      <c r="H7" s="17">
        <v>0</v>
      </c>
      <c r="I7" s="22">
        <f>J7/G7</f>
        <v>0.85</v>
      </c>
      <c r="J7" s="20">
        <v>498933</v>
      </c>
      <c r="K7" s="25">
        <v>481131.15</v>
      </c>
      <c r="L7" s="25">
        <v>105848.85</v>
      </c>
      <c r="M7" s="17">
        <f t="shared" si="1"/>
        <v>88047</v>
      </c>
    </row>
    <row r="8" spans="1:13" ht="51">
      <c r="A8" s="10">
        <v>5</v>
      </c>
      <c r="B8" s="14" t="s">
        <v>27</v>
      </c>
      <c r="C8" s="15" t="s">
        <v>40</v>
      </c>
      <c r="D8" s="16" t="s">
        <v>41</v>
      </c>
      <c r="E8" s="16" t="s">
        <v>42</v>
      </c>
      <c r="F8" s="17">
        <f t="shared" si="0"/>
        <v>141179.6</v>
      </c>
      <c r="G8" s="17">
        <v>141179.6</v>
      </c>
      <c r="H8" s="17">
        <v>0</v>
      </c>
      <c r="I8" s="21">
        <v>0.85</v>
      </c>
      <c r="J8" s="20">
        <v>120000</v>
      </c>
      <c r="K8" s="17">
        <v>115721</v>
      </c>
      <c r="L8" s="17">
        <v>25458.6</v>
      </c>
      <c r="M8" s="17">
        <f t="shared" si="1"/>
        <v>21179.600000000006</v>
      </c>
    </row>
    <row r="9" spans="1:13" ht="51">
      <c r="A9" s="10">
        <v>6</v>
      </c>
      <c r="B9" s="14" t="s">
        <v>27</v>
      </c>
      <c r="C9" s="26" t="s">
        <v>43</v>
      </c>
      <c r="D9" s="27" t="s">
        <v>44</v>
      </c>
      <c r="E9" s="27" t="s">
        <v>45</v>
      </c>
      <c r="F9" s="17">
        <f t="shared" si="0"/>
        <v>282393.40000000002</v>
      </c>
      <c r="G9" s="25">
        <v>282393.40000000002</v>
      </c>
      <c r="H9" s="25">
        <v>0</v>
      </c>
      <c r="I9" s="21">
        <v>0.84989999999999999</v>
      </c>
      <c r="J9" s="28">
        <v>240000</v>
      </c>
      <c r="K9" s="25">
        <v>231470</v>
      </c>
      <c r="L9" s="25">
        <v>50923.4</v>
      </c>
      <c r="M9" s="17">
        <f t="shared" si="1"/>
        <v>42393.400000000023</v>
      </c>
    </row>
    <row r="10" spans="1:13" ht="51">
      <c r="A10" s="10">
        <v>7</v>
      </c>
      <c r="B10" s="14" t="s">
        <v>27</v>
      </c>
      <c r="C10" s="15" t="s">
        <v>46</v>
      </c>
      <c r="D10" s="16" t="s">
        <v>47</v>
      </c>
      <c r="E10" s="16" t="s">
        <v>48</v>
      </c>
      <c r="F10" s="17">
        <f t="shared" si="0"/>
        <v>188200</v>
      </c>
      <c r="G10" s="17">
        <v>188200</v>
      </c>
      <c r="H10" s="17">
        <v>0</v>
      </c>
      <c r="I10" s="21">
        <f>J10/G10</f>
        <v>0.85</v>
      </c>
      <c r="J10" s="20">
        <v>159970</v>
      </c>
      <c r="K10" s="17">
        <v>154262.29999999999</v>
      </c>
      <c r="L10" s="17">
        <v>33937.699999999997</v>
      </c>
      <c r="M10" s="17">
        <f t="shared" si="1"/>
        <v>28230</v>
      </c>
    </row>
    <row r="11" spans="1:13" ht="51">
      <c r="A11" s="10">
        <v>8</v>
      </c>
      <c r="B11" s="14" t="s">
        <v>27</v>
      </c>
      <c r="C11" s="15" t="s">
        <v>49</v>
      </c>
      <c r="D11" s="16" t="s">
        <v>50</v>
      </c>
      <c r="E11" s="16" t="s">
        <v>51</v>
      </c>
      <c r="F11" s="17">
        <f t="shared" si="0"/>
        <v>235294.12</v>
      </c>
      <c r="G11" s="17">
        <v>235294.12</v>
      </c>
      <c r="H11" s="17">
        <v>0</v>
      </c>
      <c r="I11" s="21">
        <v>0.85</v>
      </c>
      <c r="J11" s="20">
        <v>200000</v>
      </c>
      <c r="K11" s="17">
        <v>192864.04</v>
      </c>
      <c r="L11" s="17">
        <v>42430.080000000002</v>
      </c>
      <c r="M11" s="17">
        <f t="shared" si="1"/>
        <v>35294.119999999995</v>
      </c>
    </row>
    <row r="12" spans="1:13" ht="51">
      <c r="A12" s="10">
        <v>9</v>
      </c>
      <c r="B12" s="14" t="s">
        <v>27</v>
      </c>
      <c r="C12" s="15" t="s">
        <v>52</v>
      </c>
      <c r="D12" s="16" t="s">
        <v>53</v>
      </c>
      <c r="E12" s="16" t="s">
        <v>54</v>
      </c>
      <c r="F12" s="17">
        <f t="shared" si="0"/>
        <v>511644</v>
      </c>
      <c r="G12" s="17">
        <v>511644</v>
      </c>
      <c r="H12" s="17">
        <v>0</v>
      </c>
      <c r="I12" s="21">
        <v>0.85</v>
      </c>
      <c r="J12" s="20">
        <v>434897.4</v>
      </c>
      <c r="K12" s="17">
        <v>419380.33</v>
      </c>
      <c r="L12" s="17">
        <v>92263.67</v>
      </c>
      <c r="M12" s="17">
        <f t="shared" si="1"/>
        <v>76746.599999999977</v>
      </c>
    </row>
    <row r="13" spans="1:13" ht="102">
      <c r="A13" s="10">
        <v>10</v>
      </c>
      <c r="B13" s="14" t="s">
        <v>27</v>
      </c>
      <c r="C13" s="15" t="s">
        <v>55</v>
      </c>
      <c r="D13" s="16" t="s">
        <v>56</v>
      </c>
      <c r="E13" s="16" t="s">
        <v>57</v>
      </c>
      <c r="F13" s="17">
        <f t="shared" si="0"/>
        <v>236070</v>
      </c>
      <c r="G13" s="17">
        <v>236070</v>
      </c>
      <c r="H13" s="17">
        <v>0</v>
      </c>
      <c r="I13" s="21">
        <v>0.84719999999999995</v>
      </c>
      <c r="J13" s="20">
        <v>200000</v>
      </c>
      <c r="K13" s="17">
        <v>193500</v>
      </c>
      <c r="L13" s="17">
        <v>42570</v>
      </c>
      <c r="M13" s="17">
        <f t="shared" si="1"/>
        <v>36070</v>
      </c>
    </row>
    <row r="14" spans="1:13" ht="51">
      <c r="A14" s="10">
        <v>11</v>
      </c>
      <c r="B14" s="14" t="s">
        <v>27</v>
      </c>
      <c r="C14" s="15" t="s">
        <v>58</v>
      </c>
      <c r="D14" s="16" t="s">
        <v>59</v>
      </c>
      <c r="E14" s="16" t="s">
        <v>60</v>
      </c>
      <c r="F14" s="17">
        <f t="shared" si="0"/>
        <v>329412.2</v>
      </c>
      <c r="G14" s="17">
        <v>329412.2</v>
      </c>
      <c r="H14" s="17">
        <v>0</v>
      </c>
      <c r="I14" s="21">
        <v>0.85</v>
      </c>
      <c r="J14" s="20">
        <v>280000</v>
      </c>
      <c r="K14" s="29">
        <v>270010</v>
      </c>
      <c r="L14" s="29">
        <v>59402.2</v>
      </c>
      <c r="M14" s="17">
        <f t="shared" si="1"/>
        <v>49412.200000000012</v>
      </c>
    </row>
    <row r="15" spans="1:13" ht="102">
      <c r="A15" s="10">
        <v>12</v>
      </c>
      <c r="B15" s="14" t="s">
        <v>27</v>
      </c>
      <c r="C15" s="15" t="s">
        <v>61</v>
      </c>
      <c r="D15" s="16" t="s">
        <v>62</v>
      </c>
      <c r="E15" s="16" t="s">
        <v>63</v>
      </c>
      <c r="F15" s="17">
        <f t="shared" si="0"/>
        <v>235294.12</v>
      </c>
      <c r="G15" s="17">
        <v>235294.12</v>
      </c>
      <c r="H15" s="17">
        <v>0</v>
      </c>
      <c r="I15" s="21">
        <v>0.85</v>
      </c>
      <c r="J15" s="20">
        <v>200000</v>
      </c>
      <c r="K15" s="17">
        <v>183529.41</v>
      </c>
      <c r="L15" s="17">
        <v>51764.71</v>
      </c>
      <c r="M15" s="17">
        <f t="shared" si="1"/>
        <v>35294.119999999995</v>
      </c>
    </row>
    <row r="16" spans="1:13" ht="51">
      <c r="A16" s="10">
        <v>13</v>
      </c>
      <c r="B16" s="14" t="s">
        <v>27</v>
      </c>
      <c r="C16" s="15" t="s">
        <v>64</v>
      </c>
      <c r="D16" s="16" t="s">
        <v>65</v>
      </c>
      <c r="E16" s="16" t="s">
        <v>48</v>
      </c>
      <c r="F16" s="17">
        <f t="shared" si="0"/>
        <v>282352.95</v>
      </c>
      <c r="G16" s="17">
        <v>282352.95</v>
      </c>
      <c r="H16" s="17">
        <v>0</v>
      </c>
      <c r="I16" s="21">
        <v>0.85</v>
      </c>
      <c r="J16" s="20">
        <v>240000</v>
      </c>
      <c r="K16" s="17">
        <v>231436.84</v>
      </c>
      <c r="L16" s="17">
        <v>50916.11</v>
      </c>
      <c r="M16" s="17">
        <f t="shared" si="1"/>
        <v>42352.950000000012</v>
      </c>
    </row>
    <row r="17" spans="1:13" ht="90">
      <c r="A17" s="10">
        <v>14</v>
      </c>
      <c r="B17" s="14" t="s">
        <v>27</v>
      </c>
      <c r="C17" s="15" t="s">
        <v>66</v>
      </c>
      <c r="D17" s="30" t="s">
        <v>67</v>
      </c>
      <c r="E17" s="16" t="s">
        <v>68</v>
      </c>
      <c r="F17" s="17">
        <f t="shared" si="0"/>
        <v>3371764.71</v>
      </c>
      <c r="G17" s="17">
        <v>3371764.71</v>
      </c>
      <c r="H17" s="31">
        <v>0</v>
      </c>
      <c r="I17" s="32">
        <v>0.85</v>
      </c>
      <c r="J17" s="20">
        <v>2866000</v>
      </c>
      <c r="K17" s="17">
        <v>2765669.63</v>
      </c>
      <c r="L17" s="17">
        <v>606095.07999999996</v>
      </c>
      <c r="M17" s="17">
        <f t="shared" si="1"/>
        <v>505764.70999999996</v>
      </c>
    </row>
    <row r="18" spans="1:13" ht="42.75">
      <c r="A18" s="33" t="s">
        <v>69</v>
      </c>
      <c r="B18" s="34" t="s">
        <v>70</v>
      </c>
      <c r="C18" s="34"/>
      <c r="D18" s="34"/>
      <c r="E18" s="34"/>
      <c r="F18" s="35"/>
      <c r="G18" s="35"/>
      <c r="H18" s="35"/>
      <c r="I18" s="36"/>
      <c r="J18" s="35">
        <f>SUM(J4:J17)</f>
        <v>8319540.4000000004</v>
      </c>
      <c r="K18" s="35"/>
      <c r="L18" s="35"/>
      <c r="M18" s="35"/>
    </row>
    <row r="19" spans="1:13" ht="63.75">
      <c r="A19" s="37">
        <v>15</v>
      </c>
      <c r="B19" s="14" t="s">
        <v>71</v>
      </c>
      <c r="C19" s="15" t="s">
        <v>72</v>
      </c>
      <c r="D19" s="16" t="s">
        <v>29</v>
      </c>
      <c r="E19" s="16" t="s">
        <v>73</v>
      </c>
      <c r="F19" s="17">
        <f>SUM(G19+H19)</f>
        <v>2870586.96</v>
      </c>
      <c r="G19" s="17">
        <v>2870586.96</v>
      </c>
      <c r="H19" s="17">
        <v>0</v>
      </c>
      <c r="I19" s="32">
        <v>0.85</v>
      </c>
      <c r="J19" s="20">
        <v>2439998.92</v>
      </c>
      <c r="K19" s="17">
        <v>2357268</v>
      </c>
      <c r="L19" s="25">
        <v>513318.96</v>
      </c>
      <c r="M19" s="17">
        <v>430588.04</v>
      </c>
    </row>
    <row r="20" spans="1:13" ht="78.75">
      <c r="A20" s="37">
        <v>16</v>
      </c>
      <c r="B20" s="14" t="s">
        <v>71</v>
      </c>
      <c r="C20" s="15" t="s">
        <v>74</v>
      </c>
      <c r="D20" s="38" t="s">
        <v>75</v>
      </c>
      <c r="E20" s="16" t="s">
        <v>76</v>
      </c>
      <c r="F20" s="17">
        <f>SUM(G20+H20)</f>
        <v>955992</v>
      </c>
      <c r="G20" s="17">
        <v>955992</v>
      </c>
      <c r="H20" s="17">
        <v>0</v>
      </c>
      <c r="I20" s="32">
        <v>0.84940000000000004</v>
      </c>
      <c r="J20" s="20">
        <v>812000</v>
      </c>
      <c r="K20" s="17">
        <v>783600</v>
      </c>
      <c r="L20" s="17">
        <v>172392</v>
      </c>
      <c r="M20" s="17">
        <v>143992</v>
      </c>
    </row>
    <row r="21" spans="1:13" ht="63.75">
      <c r="A21" s="37">
        <v>17</v>
      </c>
      <c r="B21" s="14" t="s">
        <v>71</v>
      </c>
      <c r="C21" s="15" t="s">
        <v>77</v>
      </c>
      <c r="D21" s="16" t="s">
        <v>78</v>
      </c>
      <c r="E21" s="39" t="s">
        <v>79</v>
      </c>
      <c r="F21" s="17">
        <f>SUM(G21+H21)</f>
        <v>1864461</v>
      </c>
      <c r="G21" s="17">
        <v>1811743</v>
      </c>
      <c r="H21" s="17">
        <v>52718</v>
      </c>
      <c r="I21" s="32">
        <f>J21/G21</f>
        <v>0.85</v>
      </c>
      <c r="J21" s="20">
        <v>1539981.55</v>
      </c>
      <c r="K21" s="17">
        <v>1545868</v>
      </c>
      <c r="L21" s="17">
        <v>318593</v>
      </c>
      <c r="M21" s="17">
        <v>324479.45</v>
      </c>
    </row>
    <row r="22" spans="1:13" ht="101.25">
      <c r="A22" s="37">
        <v>18</v>
      </c>
      <c r="B22" s="14" t="s">
        <v>71</v>
      </c>
      <c r="C22" s="40" t="s">
        <v>80</v>
      </c>
      <c r="D22" s="41" t="s">
        <v>81</v>
      </c>
      <c r="E22" s="42" t="s">
        <v>82</v>
      </c>
      <c r="F22" s="17">
        <f>SUM(G22+H22)</f>
        <v>752496</v>
      </c>
      <c r="G22" s="17">
        <v>752496</v>
      </c>
      <c r="H22" s="17">
        <v>0</v>
      </c>
      <c r="I22" s="32">
        <v>0.84989999999999999</v>
      </c>
      <c r="J22" s="20">
        <v>639569.76</v>
      </c>
      <c r="K22" s="17">
        <v>616800</v>
      </c>
      <c r="L22" s="17">
        <v>135696</v>
      </c>
      <c r="M22" s="17">
        <v>112926.24</v>
      </c>
    </row>
    <row r="23" spans="1:13" ht="90">
      <c r="A23" s="37">
        <v>19</v>
      </c>
      <c r="B23" s="43" t="s">
        <v>83</v>
      </c>
      <c r="C23" s="15" t="s">
        <v>84</v>
      </c>
      <c r="D23" s="44" t="s">
        <v>85</v>
      </c>
      <c r="E23" s="16" t="s">
        <v>86</v>
      </c>
      <c r="F23" s="17">
        <f>SUM(G23+H23)</f>
        <v>3000000</v>
      </c>
      <c r="G23" s="17">
        <v>3000000</v>
      </c>
      <c r="H23" s="17">
        <v>0</v>
      </c>
      <c r="I23" s="32">
        <v>0.85</v>
      </c>
      <c r="J23" s="20">
        <f>0.85*G23</f>
        <v>2550000</v>
      </c>
      <c r="K23" s="17">
        <f>F23/1.22</f>
        <v>2459016.3934426229</v>
      </c>
      <c r="L23" s="17">
        <f>0.22*K23</f>
        <v>540983.60655737703</v>
      </c>
      <c r="M23" s="17">
        <f>0.15*F23</f>
        <v>450000</v>
      </c>
    </row>
    <row r="24" spans="1:13">
      <c r="A24" s="33" t="s">
        <v>69</v>
      </c>
      <c r="B24" s="34" t="s">
        <v>87</v>
      </c>
      <c r="C24" s="34"/>
      <c r="D24" s="34"/>
      <c r="E24" s="34"/>
      <c r="F24" s="35"/>
      <c r="G24" s="35"/>
      <c r="H24" s="35"/>
      <c r="I24" s="36"/>
      <c r="J24" s="35">
        <f>SUM(J19:J23)</f>
        <v>7981550.2299999995</v>
      </c>
      <c r="K24" s="35"/>
      <c r="L24" s="35"/>
      <c r="M24" s="35"/>
    </row>
    <row r="25" spans="1:13" ht="42">
      <c r="A25" s="37">
        <v>20</v>
      </c>
      <c r="B25" s="43" t="s">
        <v>88</v>
      </c>
      <c r="C25" s="15" t="s">
        <v>89</v>
      </c>
      <c r="D25" s="16" t="s">
        <v>90</v>
      </c>
      <c r="E25" s="16" t="s">
        <v>91</v>
      </c>
      <c r="F25" s="17">
        <f t="shared" ref="F25:F34" si="2">G25+H25</f>
        <v>1249999.8400000001</v>
      </c>
      <c r="G25" s="17">
        <v>1021577.87</v>
      </c>
      <c r="H25" s="17">
        <v>228421.97</v>
      </c>
      <c r="I25" s="32">
        <v>0.83320000000000005</v>
      </c>
      <c r="J25" s="20">
        <v>851144</v>
      </c>
      <c r="K25" s="17">
        <v>1025040.85</v>
      </c>
      <c r="L25" s="17">
        <v>224958.99</v>
      </c>
      <c r="M25" s="17">
        <v>398855.84</v>
      </c>
    </row>
    <row r="26" spans="1:13" ht="25.5">
      <c r="A26" s="37">
        <v>21</v>
      </c>
      <c r="B26" s="43" t="s">
        <v>88</v>
      </c>
      <c r="C26" s="15" t="s">
        <v>92</v>
      </c>
      <c r="D26" s="16" t="s">
        <v>59</v>
      </c>
      <c r="E26" s="16" t="s">
        <v>93</v>
      </c>
      <c r="F26" s="17">
        <v>362364.4</v>
      </c>
      <c r="G26" s="17">
        <v>362364.4</v>
      </c>
      <c r="H26" s="17">
        <v>0</v>
      </c>
      <c r="I26" s="32">
        <v>0.48020000000000002</v>
      </c>
      <c r="J26" s="20">
        <v>174033.06</v>
      </c>
      <c r="K26" s="17">
        <v>297020</v>
      </c>
      <c r="L26" s="17">
        <v>65344.4</v>
      </c>
      <c r="M26" s="17">
        <v>188331.34</v>
      </c>
    </row>
    <row r="27" spans="1:13" ht="31.5">
      <c r="A27" s="37">
        <v>22</v>
      </c>
      <c r="B27" s="43" t="s">
        <v>88</v>
      </c>
      <c r="C27" s="15" t="s">
        <v>94</v>
      </c>
      <c r="D27" s="16" t="s">
        <v>95</v>
      </c>
      <c r="E27" s="16" t="s">
        <v>96</v>
      </c>
      <c r="F27" s="17">
        <f t="shared" si="2"/>
        <v>600000</v>
      </c>
      <c r="G27" s="17">
        <v>600000</v>
      </c>
      <c r="H27" s="17">
        <v>0</v>
      </c>
      <c r="I27" s="32">
        <v>0.83499999999999996</v>
      </c>
      <c r="J27" s="20">
        <v>501000</v>
      </c>
      <c r="K27" s="17">
        <v>491803.28</v>
      </c>
      <c r="L27" s="17">
        <v>108196.72</v>
      </c>
      <c r="M27" s="17">
        <v>99000</v>
      </c>
    </row>
    <row r="28" spans="1:13" ht="94.5">
      <c r="A28" s="37">
        <v>23</v>
      </c>
      <c r="B28" s="43" t="s">
        <v>88</v>
      </c>
      <c r="C28" s="15" t="s">
        <v>97</v>
      </c>
      <c r="D28" s="16" t="s">
        <v>98</v>
      </c>
      <c r="E28" s="16" t="s">
        <v>99</v>
      </c>
      <c r="F28" s="17">
        <f t="shared" si="2"/>
        <v>91500</v>
      </c>
      <c r="G28" s="17">
        <v>91500</v>
      </c>
      <c r="H28" s="17">
        <v>0</v>
      </c>
      <c r="I28" s="32">
        <v>0.85</v>
      </c>
      <c r="J28" s="20">
        <v>77775</v>
      </c>
      <c r="K28" s="17">
        <v>75000</v>
      </c>
      <c r="L28" s="17">
        <v>16500</v>
      </c>
      <c r="M28" s="17">
        <v>13725</v>
      </c>
    </row>
    <row r="29" spans="1:13" ht="56.25">
      <c r="A29" s="37">
        <v>24</v>
      </c>
      <c r="B29" s="43" t="s">
        <v>88</v>
      </c>
      <c r="C29" s="15" t="s">
        <v>100</v>
      </c>
      <c r="D29" s="23" t="s">
        <v>101</v>
      </c>
      <c r="E29" s="16" t="s">
        <v>102</v>
      </c>
      <c r="F29" s="17">
        <f t="shared" si="2"/>
        <v>804706.01</v>
      </c>
      <c r="G29" s="17">
        <v>804706.01</v>
      </c>
      <c r="H29" s="17">
        <v>0</v>
      </c>
      <c r="I29" s="32">
        <v>0.85</v>
      </c>
      <c r="J29" s="20">
        <v>684000</v>
      </c>
      <c r="K29" s="17">
        <v>659595.09</v>
      </c>
      <c r="L29" s="17">
        <v>145110.92000000001</v>
      </c>
      <c r="M29" s="17">
        <v>120706.01</v>
      </c>
    </row>
    <row r="30" spans="1:13" ht="42">
      <c r="A30" s="37">
        <v>25</v>
      </c>
      <c r="B30" s="43" t="s">
        <v>88</v>
      </c>
      <c r="C30" s="15" t="s">
        <v>103</v>
      </c>
      <c r="D30" s="16" t="s">
        <v>56</v>
      </c>
      <c r="E30" s="16" t="s">
        <v>39</v>
      </c>
      <c r="F30" s="17">
        <f t="shared" si="2"/>
        <v>1004001.44</v>
      </c>
      <c r="G30" s="17">
        <v>1004001.44</v>
      </c>
      <c r="H30" s="17">
        <v>0</v>
      </c>
      <c r="I30" s="32">
        <v>0.84860000000000002</v>
      </c>
      <c r="J30" s="20">
        <v>851995.62</v>
      </c>
      <c r="K30" s="17">
        <v>822952</v>
      </c>
      <c r="L30" s="17">
        <v>181049.44</v>
      </c>
      <c r="M30" s="17">
        <v>152005.82</v>
      </c>
    </row>
    <row r="31" spans="1:13" ht="51">
      <c r="A31" s="37">
        <v>26</v>
      </c>
      <c r="B31" s="43" t="s">
        <v>88</v>
      </c>
      <c r="C31" s="15" t="s">
        <v>104</v>
      </c>
      <c r="D31" s="16" t="s">
        <v>59</v>
      </c>
      <c r="E31" s="16" t="s">
        <v>105</v>
      </c>
      <c r="F31" s="17">
        <f t="shared" si="2"/>
        <v>498825.5</v>
      </c>
      <c r="G31" s="17">
        <v>498825.5</v>
      </c>
      <c r="H31" s="17">
        <v>0</v>
      </c>
      <c r="I31" s="32">
        <v>0.85</v>
      </c>
      <c r="J31" s="20">
        <v>424000</v>
      </c>
      <c r="K31" s="17">
        <v>408873.36</v>
      </c>
      <c r="L31" s="17">
        <v>89952.14</v>
      </c>
      <c r="M31" s="17">
        <v>74825.5</v>
      </c>
    </row>
    <row r="32" spans="1:13" ht="25.5">
      <c r="A32" s="37">
        <v>27</v>
      </c>
      <c r="B32" s="43" t="s">
        <v>88</v>
      </c>
      <c r="C32" s="15" t="s">
        <v>106</v>
      </c>
      <c r="D32" s="16" t="s">
        <v>107</v>
      </c>
      <c r="E32" s="16" t="s">
        <v>108</v>
      </c>
      <c r="F32" s="17">
        <f t="shared" si="2"/>
        <v>619195.07999999996</v>
      </c>
      <c r="G32" s="17">
        <v>619195.07999999996</v>
      </c>
      <c r="H32" s="17">
        <v>0</v>
      </c>
      <c r="I32" s="32">
        <v>0.85</v>
      </c>
      <c r="J32" s="20">
        <f>0.85*G32</f>
        <v>526315.81799999997</v>
      </c>
      <c r="K32" s="17">
        <f>F32/1.22</f>
        <v>507536.95081967209</v>
      </c>
      <c r="L32" s="17">
        <f>0.22*K32</f>
        <v>111658.12918032786</v>
      </c>
      <c r="M32" s="17">
        <f>0.15*F32</f>
        <v>92879.261999999988</v>
      </c>
    </row>
    <row r="33" spans="1:13" ht="78.75">
      <c r="A33" s="37">
        <v>28</v>
      </c>
      <c r="B33" s="43" t="s">
        <v>88</v>
      </c>
      <c r="C33" s="15" t="s">
        <v>109</v>
      </c>
      <c r="D33" s="23" t="s">
        <v>110</v>
      </c>
      <c r="E33" s="16" t="s">
        <v>111</v>
      </c>
      <c r="F33" s="17">
        <f t="shared" si="2"/>
        <v>1101722.32</v>
      </c>
      <c r="G33" s="17">
        <v>1101722.32</v>
      </c>
      <c r="H33" s="17">
        <v>0</v>
      </c>
      <c r="I33" s="32">
        <v>0.85</v>
      </c>
      <c r="J33" s="20">
        <f>0.85*G33</f>
        <v>936463.97200000007</v>
      </c>
      <c r="K33" s="17">
        <f>F33/1.22</f>
        <v>903051.08196721319</v>
      </c>
      <c r="L33" s="17">
        <f>0.22*K33</f>
        <v>198671.2380327869</v>
      </c>
      <c r="M33" s="17">
        <f>0.15*F33</f>
        <v>165258.348</v>
      </c>
    </row>
    <row r="34" spans="1:13" ht="31.5">
      <c r="A34" s="37">
        <v>29</v>
      </c>
      <c r="B34" s="43" t="s">
        <v>88</v>
      </c>
      <c r="C34" s="15" t="s">
        <v>112</v>
      </c>
      <c r="D34" s="16" t="s">
        <v>113</v>
      </c>
      <c r="E34" s="16" t="s">
        <v>114</v>
      </c>
      <c r="F34" s="17">
        <f t="shared" si="2"/>
        <v>297967.68</v>
      </c>
      <c r="G34" s="17">
        <v>297967.68</v>
      </c>
      <c r="H34" s="17">
        <v>0</v>
      </c>
      <c r="I34" s="32">
        <v>0.85</v>
      </c>
      <c r="J34" s="20">
        <f>0.85*G34</f>
        <v>253272.52799999999</v>
      </c>
      <c r="K34" s="17">
        <f>F34/1.22</f>
        <v>244235.80327868852</v>
      </c>
      <c r="L34" s="17">
        <f>0.22*K34</f>
        <v>53731.876721311477</v>
      </c>
      <c r="M34" s="17">
        <f>0.15*F34</f>
        <v>44695.151999999995</v>
      </c>
    </row>
    <row r="35" spans="1:13">
      <c r="A35" s="33" t="s">
        <v>69</v>
      </c>
      <c r="B35" s="34" t="s">
        <v>115</v>
      </c>
      <c r="C35" s="34"/>
      <c r="D35" s="34"/>
      <c r="E35" s="34"/>
      <c r="F35" s="35"/>
      <c r="G35" s="35"/>
      <c r="H35" s="35"/>
      <c r="I35" s="36"/>
      <c r="J35" s="35">
        <f>SUM(J25:J34)</f>
        <v>5279999.9980000006</v>
      </c>
      <c r="K35" s="35"/>
      <c r="L35" s="35"/>
      <c r="M35" s="35"/>
    </row>
    <row r="36" spans="1:13" ht="42">
      <c r="A36" s="37">
        <v>30</v>
      </c>
      <c r="B36" s="43" t="s">
        <v>116</v>
      </c>
      <c r="C36" s="15" t="s">
        <v>117</v>
      </c>
      <c r="D36" s="16" t="s">
        <v>118</v>
      </c>
      <c r="E36" s="39" t="s">
        <v>119</v>
      </c>
      <c r="F36" s="45">
        <f t="shared" ref="F36:F43" si="3">G36+H36</f>
        <v>966607.35999999999</v>
      </c>
      <c r="G36" s="45">
        <v>966607.35999999999</v>
      </c>
      <c r="H36" s="45">
        <v>0</v>
      </c>
      <c r="I36" s="21">
        <v>0.67710000000000004</v>
      </c>
      <c r="J36" s="20">
        <v>654500</v>
      </c>
      <c r="K36" s="17">
        <v>792301.11</v>
      </c>
      <c r="L36" s="17">
        <v>174306.25</v>
      </c>
      <c r="M36" s="17">
        <v>312107.36</v>
      </c>
    </row>
    <row r="37" spans="1:13" ht="42">
      <c r="A37" s="37">
        <v>31</v>
      </c>
      <c r="B37" s="43" t="s">
        <v>116</v>
      </c>
      <c r="C37" s="15" t="s">
        <v>120</v>
      </c>
      <c r="D37" s="16" t="s">
        <v>121</v>
      </c>
      <c r="E37" s="46" t="s">
        <v>122</v>
      </c>
      <c r="F37" s="45">
        <f t="shared" si="3"/>
        <v>910321.14</v>
      </c>
      <c r="G37" s="45">
        <v>910321.14</v>
      </c>
      <c r="H37" s="45">
        <v>0</v>
      </c>
      <c r="I37" s="21">
        <v>0.58330000000000004</v>
      </c>
      <c r="J37" s="20">
        <v>530982.24</v>
      </c>
      <c r="K37" s="17">
        <v>746164.87</v>
      </c>
      <c r="L37" s="17">
        <v>164156.26999999999</v>
      </c>
      <c r="M37" s="17">
        <v>379338.9</v>
      </c>
    </row>
    <row r="38" spans="1:13" ht="63">
      <c r="A38" s="37">
        <v>32</v>
      </c>
      <c r="B38" s="43" t="s">
        <v>116</v>
      </c>
      <c r="C38" s="15" t="s">
        <v>123</v>
      </c>
      <c r="D38" s="16" t="s">
        <v>124</v>
      </c>
      <c r="E38" s="46" t="s">
        <v>119</v>
      </c>
      <c r="F38" s="45">
        <f t="shared" si="3"/>
        <v>768360.88</v>
      </c>
      <c r="G38" s="45">
        <v>768360.88</v>
      </c>
      <c r="H38" s="45">
        <v>0</v>
      </c>
      <c r="I38" s="21">
        <v>0.66379999999999995</v>
      </c>
      <c r="J38" s="20">
        <v>510000</v>
      </c>
      <c r="K38" s="17">
        <v>629804</v>
      </c>
      <c r="L38" s="17">
        <v>138556.88</v>
      </c>
      <c r="M38" s="25">
        <v>258360.88</v>
      </c>
    </row>
    <row r="39" spans="1:13" ht="52.5">
      <c r="A39" s="37">
        <v>33</v>
      </c>
      <c r="B39" s="43" t="s">
        <v>116</v>
      </c>
      <c r="C39" s="15" t="s">
        <v>125</v>
      </c>
      <c r="D39" s="16" t="s">
        <v>126</v>
      </c>
      <c r="E39" s="46" t="s">
        <v>127</v>
      </c>
      <c r="F39" s="45">
        <f t="shared" si="3"/>
        <v>500956.4</v>
      </c>
      <c r="G39" s="45">
        <v>500956.4</v>
      </c>
      <c r="H39" s="45">
        <v>0</v>
      </c>
      <c r="I39" s="21">
        <v>0.84119999999999995</v>
      </c>
      <c r="J39" s="20">
        <v>421428</v>
      </c>
      <c r="K39" s="17">
        <v>410620</v>
      </c>
      <c r="L39" s="17">
        <v>90336.4</v>
      </c>
      <c r="M39" s="17">
        <v>79528.399999999994</v>
      </c>
    </row>
    <row r="40" spans="1:13" ht="38.25">
      <c r="A40" s="37">
        <v>34</v>
      </c>
      <c r="B40" s="43" t="s">
        <v>116</v>
      </c>
      <c r="C40" s="15" t="s">
        <v>128</v>
      </c>
      <c r="D40" s="16" t="s">
        <v>32</v>
      </c>
      <c r="E40" s="16" t="s">
        <v>129</v>
      </c>
      <c r="F40" s="45">
        <f t="shared" si="3"/>
        <v>1724889.4</v>
      </c>
      <c r="G40" s="17">
        <v>1207348.04</v>
      </c>
      <c r="H40" s="17">
        <v>517541.36</v>
      </c>
      <c r="I40" s="32">
        <v>0.74209999999999998</v>
      </c>
      <c r="J40" s="20">
        <v>896000</v>
      </c>
      <c r="K40" s="17">
        <v>1413843.8</v>
      </c>
      <c r="L40" s="17">
        <v>311045.59999999998</v>
      </c>
      <c r="M40" s="17">
        <v>828889.4</v>
      </c>
    </row>
    <row r="41" spans="1:13" ht="63">
      <c r="A41" s="37">
        <v>35</v>
      </c>
      <c r="B41" s="43" t="s">
        <v>116</v>
      </c>
      <c r="C41" s="15" t="s">
        <v>130</v>
      </c>
      <c r="D41" s="16" t="s">
        <v>35</v>
      </c>
      <c r="E41" s="16" t="s">
        <v>131</v>
      </c>
      <c r="F41" s="45">
        <f t="shared" si="3"/>
        <v>648000</v>
      </c>
      <c r="G41" s="17">
        <v>648000</v>
      </c>
      <c r="H41" s="17">
        <v>0</v>
      </c>
      <c r="I41" s="32">
        <v>0.74070000000000003</v>
      </c>
      <c r="J41" s="20">
        <v>480000</v>
      </c>
      <c r="K41" s="17">
        <v>531147.54</v>
      </c>
      <c r="L41" s="17">
        <v>116852.46</v>
      </c>
      <c r="M41" s="25">
        <v>168000</v>
      </c>
    </row>
    <row r="42" spans="1:13" ht="38.25">
      <c r="A42" s="37">
        <v>36</v>
      </c>
      <c r="B42" s="43" t="s">
        <v>116</v>
      </c>
      <c r="C42" s="15" t="s">
        <v>132</v>
      </c>
      <c r="D42" s="16" t="s">
        <v>56</v>
      </c>
      <c r="E42" s="16" t="s">
        <v>133</v>
      </c>
      <c r="F42" s="45">
        <f t="shared" si="3"/>
        <v>1440002.6</v>
      </c>
      <c r="G42" s="17">
        <v>1440002.6</v>
      </c>
      <c r="H42" s="17">
        <v>0</v>
      </c>
      <c r="I42" s="32">
        <v>0.85</v>
      </c>
      <c r="J42" s="20">
        <v>1224000</v>
      </c>
      <c r="K42" s="17">
        <v>1180330</v>
      </c>
      <c r="L42" s="17">
        <v>259672.6</v>
      </c>
      <c r="M42" s="17">
        <v>216002.6</v>
      </c>
    </row>
    <row r="43" spans="1:13" ht="42">
      <c r="A43" s="37">
        <v>37</v>
      </c>
      <c r="B43" s="43" t="s">
        <v>116</v>
      </c>
      <c r="C43" s="15" t="s">
        <v>134</v>
      </c>
      <c r="D43" s="16" t="s">
        <v>135</v>
      </c>
      <c r="E43" s="16" t="s">
        <v>136</v>
      </c>
      <c r="F43" s="45">
        <f t="shared" si="3"/>
        <v>2705771.8</v>
      </c>
      <c r="G43" s="17">
        <v>2679982.42</v>
      </c>
      <c r="H43" s="17">
        <v>25789.38</v>
      </c>
      <c r="I43" s="32">
        <v>0.85</v>
      </c>
      <c r="J43" s="20">
        <f>0.85*G43</f>
        <v>2277985.057</v>
      </c>
      <c r="K43" s="25">
        <v>2217845.7360655735</v>
      </c>
      <c r="L43" s="25">
        <v>487926.06193442619</v>
      </c>
      <c r="M43" s="25">
        <v>427786.74299999978</v>
      </c>
    </row>
    <row r="44" spans="1:13">
      <c r="A44" s="33" t="s">
        <v>69</v>
      </c>
      <c r="B44" s="34" t="s">
        <v>137</v>
      </c>
      <c r="C44" s="34"/>
      <c r="D44" s="34"/>
      <c r="E44" s="34"/>
      <c r="F44" s="35"/>
      <c r="G44" s="35"/>
      <c r="H44" s="35"/>
      <c r="I44" s="35"/>
      <c r="J44" s="35">
        <f>SUM(J36:J43)</f>
        <v>6994895.2970000003</v>
      </c>
      <c r="K44" s="35"/>
      <c r="L44" s="35"/>
      <c r="M44" s="35"/>
    </row>
    <row r="45" spans="1:13" ht="52.5">
      <c r="A45" s="37">
        <v>38</v>
      </c>
      <c r="B45" s="43" t="s">
        <v>138</v>
      </c>
      <c r="C45" s="15" t="s">
        <v>139</v>
      </c>
      <c r="D45" s="16" t="s">
        <v>140</v>
      </c>
      <c r="E45" s="16" t="s">
        <v>141</v>
      </c>
      <c r="F45" s="17">
        <f>G45+H45</f>
        <v>57000000</v>
      </c>
      <c r="G45" s="17">
        <v>57000000</v>
      </c>
      <c r="H45" s="17">
        <v>0</v>
      </c>
      <c r="I45" s="32">
        <v>0.5242</v>
      </c>
      <c r="J45" s="20">
        <v>29880000</v>
      </c>
      <c r="K45" s="25">
        <v>46721311.479999997</v>
      </c>
      <c r="L45" s="25">
        <v>10278688.52</v>
      </c>
      <c r="M45" s="25">
        <v>27120000</v>
      </c>
    </row>
    <row r="46" spans="1:13">
      <c r="A46" s="33" t="s">
        <v>69</v>
      </c>
      <c r="B46" s="34" t="s">
        <v>142</v>
      </c>
      <c r="C46" s="34"/>
      <c r="D46" s="34"/>
      <c r="E46" s="34"/>
      <c r="F46" s="35"/>
      <c r="G46" s="35"/>
      <c r="H46" s="35"/>
      <c r="I46" s="36"/>
      <c r="J46" s="35">
        <f>SUM(J45:J45)</f>
        <v>29880000</v>
      </c>
      <c r="K46" s="35"/>
      <c r="L46" s="35"/>
      <c r="M46" s="35"/>
    </row>
    <row r="47" spans="1:13" ht="63">
      <c r="A47" s="37">
        <v>39</v>
      </c>
      <c r="B47" s="43" t="s">
        <v>143</v>
      </c>
      <c r="C47" s="15" t="s">
        <v>144</v>
      </c>
      <c r="D47" s="16" t="s">
        <v>145</v>
      </c>
      <c r="E47" s="16" t="s">
        <v>146</v>
      </c>
      <c r="F47" s="17">
        <f t="shared" ref="F47:F58" si="4">G47+H47</f>
        <v>2600000</v>
      </c>
      <c r="G47" s="17">
        <v>2600000</v>
      </c>
      <c r="H47" s="17">
        <v>0</v>
      </c>
      <c r="I47" s="32">
        <v>0.84619999999999995</v>
      </c>
      <c r="J47" s="20">
        <v>2200000</v>
      </c>
      <c r="K47" s="25">
        <v>2131147.54</v>
      </c>
      <c r="L47" s="25">
        <v>468852.46</v>
      </c>
      <c r="M47" s="17">
        <v>400000</v>
      </c>
    </row>
    <row r="48" spans="1:13" ht="42">
      <c r="A48" s="37">
        <v>40</v>
      </c>
      <c r="B48" s="43" t="s">
        <v>143</v>
      </c>
      <c r="C48" s="15" t="s">
        <v>147</v>
      </c>
      <c r="D48" s="16" t="s">
        <v>148</v>
      </c>
      <c r="E48" s="16" t="s">
        <v>149</v>
      </c>
      <c r="F48" s="17">
        <f t="shared" si="4"/>
        <v>5002000</v>
      </c>
      <c r="G48" s="17">
        <v>4608324.07</v>
      </c>
      <c r="H48" s="17">
        <v>393675.93</v>
      </c>
      <c r="I48" s="32">
        <v>0.84630000000000005</v>
      </c>
      <c r="J48" s="20">
        <v>3900000</v>
      </c>
      <c r="K48" s="17">
        <v>4100000</v>
      </c>
      <c r="L48" s="17">
        <v>902000</v>
      </c>
      <c r="M48" s="17">
        <v>1102000</v>
      </c>
    </row>
    <row r="49" spans="1:13" ht="38.25">
      <c r="A49" s="37">
        <v>41</v>
      </c>
      <c r="B49" s="43" t="s">
        <v>143</v>
      </c>
      <c r="C49" s="15" t="s">
        <v>150</v>
      </c>
      <c r="D49" s="16" t="s">
        <v>29</v>
      </c>
      <c r="E49" s="16" t="s">
        <v>151</v>
      </c>
      <c r="F49" s="17">
        <f t="shared" si="4"/>
        <v>2488556</v>
      </c>
      <c r="G49" s="17">
        <v>2488556</v>
      </c>
      <c r="H49" s="17">
        <v>0</v>
      </c>
      <c r="I49" s="32">
        <v>0.76349999999999996</v>
      </c>
      <c r="J49" s="20">
        <v>1900000</v>
      </c>
      <c r="K49" s="17">
        <v>2039800</v>
      </c>
      <c r="L49" s="17">
        <v>448756</v>
      </c>
      <c r="M49" s="17">
        <v>588556</v>
      </c>
    </row>
    <row r="50" spans="1:13" ht="42">
      <c r="A50" s="37">
        <v>42</v>
      </c>
      <c r="B50" s="43" t="s">
        <v>143</v>
      </c>
      <c r="C50" s="15" t="s">
        <v>152</v>
      </c>
      <c r="D50" s="16" t="s">
        <v>44</v>
      </c>
      <c r="E50" s="16" t="s">
        <v>153</v>
      </c>
      <c r="F50" s="17">
        <f t="shared" si="4"/>
        <v>1416517.6</v>
      </c>
      <c r="G50" s="17">
        <v>1416517.6</v>
      </c>
      <c r="H50" s="17">
        <v>0</v>
      </c>
      <c r="I50" s="32">
        <v>0.85</v>
      </c>
      <c r="J50" s="20">
        <v>1204000</v>
      </c>
      <c r="K50" s="17">
        <v>1161080</v>
      </c>
      <c r="L50" s="17">
        <v>255437.6</v>
      </c>
      <c r="M50" s="17">
        <v>212517.6</v>
      </c>
    </row>
    <row r="51" spans="1:13" ht="73.5">
      <c r="A51" s="37">
        <v>43</v>
      </c>
      <c r="B51" s="43" t="s">
        <v>143</v>
      </c>
      <c r="C51" s="15" t="s">
        <v>154</v>
      </c>
      <c r="D51" s="16" t="s">
        <v>53</v>
      </c>
      <c r="E51" s="16" t="s">
        <v>155</v>
      </c>
      <c r="F51" s="17">
        <f t="shared" si="4"/>
        <v>2924960</v>
      </c>
      <c r="G51" s="17">
        <v>2924960</v>
      </c>
      <c r="H51" s="17">
        <v>0</v>
      </c>
      <c r="I51" s="32">
        <v>0.8397</v>
      </c>
      <c r="J51" s="20">
        <v>2456000</v>
      </c>
      <c r="K51" s="17">
        <v>2397508.2000000002</v>
      </c>
      <c r="L51" s="17">
        <v>527451.80000000005</v>
      </c>
      <c r="M51" s="17">
        <v>468960</v>
      </c>
    </row>
    <row r="52" spans="1:13" ht="38.25">
      <c r="A52" s="37">
        <v>44</v>
      </c>
      <c r="B52" s="43" t="s">
        <v>143</v>
      </c>
      <c r="C52" s="15" t="s">
        <v>156</v>
      </c>
      <c r="D52" s="16" t="s">
        <v>56</v>
      </c>
      <c r="E52" s="16" t="s">
        <v>157</v>
      </c>
      <c r="F52" s="17">
        <f t="shared" si="4"/>
        <v>2967040</v>
      </c>
      <c r="G52" s="17">
        <v>2967040</v>
      </c>
      <c r="H52" s="17">
        <v>0</v>
      </c>
      <c r="I52" s="32">
        <v>0.84799999999999998</v>
      </c>
      <c r="J52" s="20">
        <v>2516000</v>
      </c>
      <c r="K52" s="17">
        <v>2432000</v>
      </c>
      <c r="L52" s="17">
        <v>535040</v>
      </c>
      <c r="M52" s="17">
        <v>451040</v>
      </c>
    </row>
    <row r="53" spans="1:13" ht="38.25">
      <c r="A53" s="37">
        <v>45</v>
      </c>
      <c r="B53" s="43" t="s">
        <v>143</v>
      </c>
      <c r="C53" s="15" t="s">
        <v>158</v>
      </c>
      <c r="D53" s="16" t="s">
        <v>59</v>
      </c>
      <c r="E53" s="16" t="s">
        <v>159</v>
      </c>
      <c r="F53" s="17">
        <f t="shared" si="4"/>
        <v>2230701.6800000002</v>
      </c>
      <c r="G53" s="17">
        <v>2230701.6800000002</v>
      </c>
      <c r="H53" s="17">
        <v>0</v>
      </c>
      <c r="I53" s="32">
        <v>0.85</v>
      </c>
      <c r="J53" s="20">
        <v>1896000</v>
      </c>
      <c r="K53" s="17">
        <v>1828444</v>
      </c>
      <c r="L53" s="17">
        <v>402257.68</v>
      </c>
      <c r="M53" s="17">
        <v>334701.68</v>
      </c>
    </row>
    <row r="54" spans="1:13" ht="38.25">
      <c r="A54" s="37">
        <v>46</v>
      </c>
      <c r="B54" s="43" t="s">
        <v>143</v>
      </c>
      <c r="C54" s="15" t="s">
        <v>160</v>
      </c>
      <c r="D54" s="16" t="s">
        <v>161</v>
      </c>
      <c r="E54" s="16" t="s">
        <v>162</v>
      </c>
      <c r="F54" s="17">
        <v>2552946.89</v>
      </c>
      <c r="G54" s="17">
        <v>2519096.89</v>
      </c>
      <c r="H54" s="17">
        <v>33850</v>
      </c>
      <c r="I54" s="32">
        <v>0.85</v>
      </c>
      <c r="J54" s="20">
        <v>2141232.36</v>
      </c>
      <c r="K54" s="17">
        <v>2098683.52</v>
      </c>
      <c r="L54" s="17">
        <v>454263.37</v>
      </c>
      <c r="M54" s="17">
        <v>411714.53</v>
      </c>
    </row>
    <row r="55" spans="1:13" ht="52.5">
      <c r="A55" s="37">
        <v>47</v>
      </c>
      <c r="B55" s="43" t="s">
        <v>143</v>
      </c>
      <c r="C55" s="15" t="s">
        <v>163</v>
      </c>
      <c r="D55" s="16" t="s">
        <v>78</v>
      </c>
      <c r="E55" s="16" t="s">
        <v>164</v>
      </c>
      <c r="F55" s="17">
        <v>1548120</v>
      </c>
      <c r="G55" s="17">
        <v>1296000</v>
      </c>
      <c r="H55" s="17">
        <v>252120</v>
      </c>
      <c r="I55" s="32">
        <v>0.85</v>
      </c>
      <c r="J55" s="20">
        <v>1101600</v>
      </c>
      <c r="K55" s="17">
        <v>1296000</v>
      </c>
      <c r="L55" s="17">
        <v>252120</v>
      </c>
      <c r="M55" s="17">
        <v>446520</v>
      </c>
    </row>
    <row r="56" spans="1:13" ht="42">
      <c r="A56" s="37">
        <v>48</v>
      </c>
      <c r="B56" s="43" t="s">
        <v>143</v>
      </c>
      <c r="C56" s="15" t="s">
        <v>165</v>
      </c>
      <c r="D56" s="16" t="s">
        <v>166</v>
      </c>
      <c r="E56" s="16" t="s">
        <v>114</v>
      </c>
      <c r="F56" s="17">
        <f t="shared" si="4"/>
        <v>703031.28</v>
      </c>
      <c r="G56" s="17">
        <v>703031.28</v>
      </c>
      <c r="H56" s="17">
        <v>0</v>
      </c>
      <c r="I56" s="32">
        <v>0.80500000000000005</v>
      </c>
      <c r="J56" s="20">
        <f>0.805*G56</f>
        <v>565940.18040000007</v>
      </c>
      <c r="K56" s="17">
        <f>G56/1.22</f>
        <v>576255.14754098363</v>
      </c>
      <c r="L56" s="17">
        <f>0.22*K56</f>
        <v>126776.1324590164</v>
      </c>
      <c r="M56" s="17">
        <f>0.195*G56</f>
        <v>137091.09960000002</v>
      </c>
    </row>
    <row r="57" spans="1:13" ht="38.25">
      <c r="A57" s="37">
        <v>49</v>
      </c>
      <c r="B57" s="43" t="s">
        <v>143</v>
      </c>
      <c r="C57" s="15" t="s">
        <v>167</v>
      </c>
      <c r="D57" s="16" t="s">
        <v>168</v>
      </c>
      <c r="E57" s="16" t="s">
        <v>169</v>
      </c>
      <c r="F57" s="17">
        <f t="shared" si="4"/>
        <v>620603.32999999996</v>
      </c>
      <c r="G57" s="17">
        <v>620603.32999999996</v>
      </c>
      <c r="H57" s="17">
        <v>0</v>
      </c>
      <c r="I57" s="32">
        <v>0.84789999999999999</v>
      </c>
      <c r="J57" s="20">
        <v>526209.56000000006</v>
      </c>
      <c r="K57" s="17">
        <f>G57/1.22</f>
        <v>508691.25409836066</v>
      </c>
      <c r="L57" s="17">
        <f>0.22*K57</f>
        <v>111912.07590163934</v>
      </c>
      <c r="M57" s="17">
        <f>0.1521*G57</f>
        <v>94393.766493000003</v>
      </c>
    </row>
    <row r="58" spans="1:13" ht="63">
      <c r="A58" s="37">
        <v>50</v>
      </c>
      <c r="B58" s="43" t="s">
        <v>143</v>
      </c>
      <c r="C58" s="15" t="s">
        <v>170</v>
      </c>
      <c r="D58" s="16" t="s">
        <v>171</v>
      </c>
      <c r="E58" s="16" t="s">
        <v>172</v>
      </c>
      <c r="F58" s="17">
        <f t="shared" si="4"/>
        <v>990712.71</v>
      </c>
      <c r="G58" s="17">
        <v>990712.71</v>
      </c>
      <c r="H58" s="17">
        <v>0</v>
      </c>
      <c r="I58" s="32">
        <v>0.81259999999999999</v>
      </c>
      <c r="J58" s="20">
        <v>805059.89</v>
      </c>
      <c r="K58" s="17">
        <f>G58/1.22</f>
        <v>812059.59836065571</v>
      </c>
      <c r="L58" s="17">
        <f>0.22*K58</f>
        <v>178653.11163934425</v>
      </c>
      <c r="M58" s="17">
        <f>0.187393195*G58</f>
        <v>185652.82005400845</v>
      </c>
    </row>
    <row r="59" spans="1:13" ht="28.5">
      <c r="A59" s="33" t="s">
        <v>69</v>
      </c>
      <c r="B59" s="47" t="s">
        <v>173</v>
      </c>
      <c r="C59" s="47"/>
      <c r="D59" s="47"/>
      <c r="E59" s="47"/>
      <c r="F59" s="48"/>
      <c r="G59" s="48"/>
      <c r="H59" s="48"/>
      <c r="I59" s="49"/>
      <c r="J59" s="35">
        <f>SUM(J47:J58)</f>
        <v>21212041.990399998</v>
      </c>
      <c r="K59" s="35"/>
      <c r="L59" s="35"/>
      <c r="M59" s="35"/>
    </row>
    <row r="60" spans="1:13" ht="76.5">
      <c r="A60" s="37">
        <v>51</v>
      </c>
      <c r="B60" s="43" t="s">
        <v>174</v>
      </c>
      <c r="C60" s="15" t="s">
        <v>175</v>
      </c>
      <c r="D60" s="16" t="s">
        <v>140</v>
      </c>
      <c r="E60" s="16" t="s">
        <v>176</v>
      </c>
      <c r="F60" s="17">
        <f t="shared" ref="F60:F82" si="5">SUM(G60:H60)</f>
        <v>14234819.700000001</v>
      </c>
      <c r="G60" s="17">
        <v>13572021.880000001</v>
      </c>
      <c r="H60" s="17">
        <v>662797.81999999995</v>
      </c>
      <c r="I60" s="32">
        <v>0.83109999999999995</v>
      </c>
      <c r="J60" s="20">
        <v>11280000</v>
      </c>
      <c r="K60" s="17">
        <v>12032147.310000001</v>
      </c>
      <c r="L60" s="17">
        <v>2202672.39</v>
      </c>
      <c r="M60" s="17">
        <v>2954819.7</v>
      </c>
    </row>
    <row r="61" spans="1:13" ht="76.5">
      <c r="A61" s="37">
        <v>52</v>
      </c>
      <c r="B61" s="43" t="s">
        <v>174</v>
      </c>
      <c r="C61" s="15" t="s">
        <v>177</v>
      </c>
      <c r="D61" s="16" t="s">
        <v>29</v>
      </c>
      <c r="E61" s="46" t="s">
        <v>178</v>
      </c>
      <c r="F61" s="17">
        <f t="shared" si="5"/>
        <v>3271858.82</v>
      </c>
      <c r="G61" s="45">
        <v>3271858.82</v>
      </c>
      <c r="H61" s="45">
        <v>0</v>
      </c>
      <c r="I61" s="21">
        <v>0.85</v>
      </c>
      <c r="J61" s="20">
        <v>2781080</v>
      </c>
      <c r="K61" s="17">
        <v>2681851.4900000002</v>
      </c>
      <c r="L61" s="17">
        <v>590007.32999999996</v>
      </c>
      <c r="M61" s="17">
        <v>490778.82</v>
      </c>
    </row>
    <row r="62" spans="1:13" ht="76.5">
      <c r="A62" s="37">
        <v>53</v>
      </c>
      <c r="B62" s="43" t="s">
        <v>174</v>
      </c>
      <c r="C62" s="15" t="s">
        <v>179</v>
      </c>
      <c r="D62" s="16" t="s">
        <v>29</v>
      </c>
      <c r="E62" s="46" t="s">
        <v>180</v>
      </c>
      <c r="F62" s="17">
        <f t="shared" si="5"/>
        <v>4071764.71</v>
      </c>
      <c r="G62" s="45">
        <v>4071764.71</v>
      </c>
      <c r="H62" s="45">
        <v>0</v>
      </c>
      <c r="I62" s="21">
        <v>0.85</v>
      </c>
      <c r="J62" s="20">
        <v>3461000</v>
      </c>
      <c r="K62" s="17">
        <v>3337512.06</v>
      </c>
      <c r="L62" s="17">
        <v>734252.65</v>
      </c>
      <c r="M62" s="17">
        <v>610764.71</v>
      </c>
    </row>
    <row r="63" spans="1:13" ht="76.5">
      <c r="A63" s="37">
        <v>54</v>
      </c>
      <c r="B63" s="43" t="s">
        <v>174</v>
      </c>
      <c r="C63" s="15" t="s">
        <v>181</v>
      </c>
      <c r="D63" s="16" t="s">
        <v>29</v>
      </c>
      <c r="E63" s="46" t="s">
        <v>180</v>
      </c>
      <c r="F63" s="17">
        <f t="shared" si="5"/>
        <v>2199760</v>
      </c>
      <c r="G63" s="45">
        <v>2199760</v>
      </c>
      <c r="H63" s="45">
        <v>0</v>
      </c>
      <c r="I63" s="21">
        <v>0.85</v>
      </c>
      <c r="J63" s="20">
        <v>1869796</v>
      </c>
      <c r="K63" s="17">
        <v>1803081.97</v>
      </c>
      <c r="L63" s="17">
        <v>396678.03</v>
      </c>
      <c r="M63" s="17">
        <v>329964</v>
      </c>
    </row>
    <row r="64" spans="1:13" ht="76.5">
      <c r="A64" s="37">
        <v>55</v>
      </c>
      <c r="B64" s="43" t="s">
        <v>174</v>
      </c>
      <c r="C64" s="15" t="s">
        <v>182</v>
      </c>
      <c r="D64" s="16" t="s">
        <v>29</v>
      </c>
      <c r="E64" s="46" t="s">
        <v>178</v>
      </c>
      <c r="F64" s="17">
        <f t="shared" si="5"/>
        <v>3031762.35</v>
      </c>
      <c r="G64" s="45">
        <v>3031762.35</v>
      </c>
      <c r="H64" s="45">
        <v>0</v>
      </c>
      <c r="I64" s="21">
        <v>0.85</v>
      </c>
      <c r="J64" s="20">
        <v>2576998</v>
      </c>
      <c r="K64" s="17">
        <v>2485051.11</v>
      </c>
      <c r="L64" s="17">
        <v>546711.24</v>
      </c>
      <c r="M64" s="17">
        <v>454764.35</v>
      </c>
    </row>
    <row r="65" spans="1:13" ht="76.5">
      <c r="A65" s="37">
        <v>56</v>
      </c>
      <c r="B65" s="43" t="s">
        <v>174</v>
      </c>
      <c r="C65" s="15" t="s">
        <v>183</v>
      </c>
      <c r="D65" s="16" t="s">
        <v>29</v>
      </c>
      <c r="E65" s="46" t="s">
        <v>180</v>
      </c>
      <c r="F65" s="17">
        <f t="shared" si="5"/>
        <v>2199762.36</v>
      </c>
      <c r="G65" s="45">
        <v>2199762.36</v>
      </c>
      <c r="H65" s="45">
        <v>0</v>
      </c>
      <c r="I65" s="21">
        <v>0.85</v>
      </c>
      <c r="J65" s="20">
        <v>1869798</v>
      </c>
      <c r="K65" s="17">
        <v>1803083.9</v>
      </c>
      <c r="L65" s="17">
        <v>396678.46</v>
      </c>
      <c r="M65" s="17">
        <v>329964.36</v>
      </c>
    </row>
    <row r="66" spans="1:13" ht="76.5">
      <c r="A66" s="37">
        <v>57</v>
      </c>
      <c r="B66" s="43" t="s">
        <v>174</v>
      </c>
      <c r="C66" s="15" t="s">
        <v>184</v>
      </c>
      <c r="D66" s="16" t="s">
        <v>29</v>
      </c>
      <c r="E66" s="46" t="s">
        <v>185</v>
      </c>
      <c r="F66" s="17">
        <f t="shared" si="5"/>
        <v>951764.71</v>
      </c>
      <c r="G66" s="45">
        <v>951764.71</v>
      </c>
      <c r="H66" s="45">
        <v>0</v>
      </c>
      <c r="I66" s="21">
        <v>0.85</v>
      </c>
      <c r="J66" s="20">
        <v>809000</v>
      </c>
      <c r="K66" s="17">
        <v>780135.01</v>
      </c>
      <c r="L66" s="17">
        <v>171629.7</v>
      </c>
      <c r="M66" s="17">
        <v>142764.71</v>
      </c>
    </row>
    <row r="67" spans="1:13" ht="76.5">
      <c r="A67" s="37">
        <v>58</v>
      </c>
      <c r="B67" s="43" t="s">
        <v>174</v>
      </c>
      <c r="C67" s="15" t="s">
        <v>186</v>
      </c>
      <c r="D67" s="16" t="s">
        <v>29</v>
      </c>
      <c r="E67" s="46" t="s">
        <v>178</v>
      </c>
      <c r="F67" s="17">
        <f t="shared" si="5"/>
        <v>1885763.53</v>
      </c>
      <c r="G67" s="45">
        <v>1885763.53</v>
      </c>
      <c r="H67" s="45">
        <v>0</v>
      </c>
      <c r="I67" s="21">
        <v>0.85</v>
      </c>
      <c r="J67" s="20">
        <v>1602899</v>
      </c>
      <c r="K67" s="17">
        <v>1545707.81</v>
      </c>
      <c r="L67" s="17">
        <v>340055.72</v>
      </c>
      <c r="M67" s="17">
        <v>282864.53000000003</v>
      </c>
    </row>
    <row r="68" spans="1:13" ht="76.5">
      <c r="A68" s="37">
        <v>59</v>
      </c>
      <c r="B68" s="43" t="s">
        <v>174</v>
      </c>
      <c r="C68" s="15" t="s">
        <v>187</v>
      </c>
      <c r="D68" s="16" t="s">
        <v>29</v>
      </c>
      <c r="E68" s="46" t="s">
        <v>180</v>
      </c>
      <c r="F68" s="17">
        <f t="shared" si="5"/>
        <v>2716963.53</v>
      </c>
      <c r="G68" s="45">
        <v>2716963.53</v>
      </c>
      <c r="H68" s="45">
        <v>0</v>
      </c>
      <c r="I68" s="21">
        <v>0.85</v>
      </c>
      <c r="J68" s="20">
        <v>2309419</v>
      </c>
      <c r="K68" s="17">
        <v>2227019.29</v>
      </c>
      <c r="L68" s="17">
        <v>489944.24</v>
      </c>
      <c r="M68" s="17">
        <v>407544.53</v>
      </c>
    </row>
    <row r="69" spans="1:13" ht="76.5">
      <c r="A69" s="37">
        <v>60</v>
      </c>
      <c r="B69" s="43" t="s">
        <v>174</v>
      </c>
      <c r="C69" s="15" t="s">
        <v>188</v>
      </c>
      <c r="D69" s="16" t="s">
        <v>98</v>
      </c>
      <c r="E69" s="46" t="s">
        <v>189</v>
      </c>
      <c r="F69" s="17">
        <f t="shared" si="5"/>
        <v>817400</v>
      </c>
      <c r="G69" s="45">
        <v>817400</v>
      </c>
      <c r="H69" s="45">
        <v>0</v>
      </c>
      <c r="I69" s="21">
        <v>0.73399999999999999</v>
      </c>
      <c r="J69" s="20">
        <v>600000</v>
      </c>
      <c r="K69" s="17">
        <v>670000</v>
      </c>
      <c r="L69" s="17">
        <v>147400</v>
      </c>
      <c r="M69" s="17">
        <v>217400</v>
      </c>
    </row>
    <row r="70" spans="1:13" ht="76.5">
      <c r="A70" s="37">
        <v>61</v>
      </c>
      <c r="B70" s="43" t="s">
        <v>174</v>
      </c>
      <c r="C70" s="15" t="s">
        <v>190</v>
      </c>
      <c r="D70" s="16" t="s">
        <v>41</v>
      </c>
      <c r="E70" s="16" t="s">
        <v>191</v>
      </c>
      <c r="F70" s="17">
        <f t="shared" si="5"/>
        <v>560000</v>
      </c>
      <c r="G70" s="17">
        <v>560000</v>
      </c>
      <c r="H70" s="17">
        <v>0</v>
      </c>
      <c r="I70" s="32">
        <f>J70/G70</f>
        <v>0.85</v>
      </c>
      <c r="J70" s="20">
        <v>476000</v>
      </c>
      <c r="K70" s="17">
        <v>459016.4</v>
      </c>
      <c r="L70" s="17">
        <v>100983.6</v>
      </c>
      <c r="M70" s="17">
        <v>84000</v>
      </c>
    </row>
    <row r="71" spans="1:13" ht="76.5">
      <c r="A71" s="37">
        <v>62</v>
      </c>
      <c r="B71" s="43" t="s">
        <v>174</v>
      </c>
      <c r="C71" s="15" t="s">
        <v>192</v>
      </c>
      <c r="D71" s="16" t="s">
        <v>41</v>
      </c>
      <c r="E71" s="16" t="s">
        <v>191</v>
      </c>
      <c r="F71" s="17">
        <f t="shared" si="5"/>
        <v>635294.12</v>
      </c>
      <c r="G71" s="17">
        <v>635294.12</v>
      </c>
      <c r="H71" s="17">
        <v>0</v>
      </c>
      <c r="I71" s="32">
        <v>0.85</v>
      </c>
      <c r="J71" s="20">
        <v>540000</v>
      </c>
      <c r="K71" s="17">
        <v>520732.89</v>
      </c>
      <c r="L71" s="17">
        <v>114561.23</v>
      </c>
      <c r="M71" s="17">
        <v>95294.12</v>
      </c>
    </row>
    <row r="72" spans="1:13" ht="76.5">
      <c r="A72" s="37">
        <v>63</v>
      </c>
      <c r="B72" s="43" t="s">
        <v>174</v>
      </c>
      <c r="C72" s="15" t="s">
        <v>193</v>
      </c>
      <c r="D72" s="16" t="s">
        <v>47</v>
      </c>
      <c r="E72" s="16" t="s">
        <v>194</v>
      </c>
      <c r="F72" s="17">
        <f t="shared" si="5"/>
        <v>3857356.65</v>
      </c>
      <c r="G72" s="17">
        <v>3857356.65</v>
      </c>
      <c r="H72" s="17">
        <v>0</v>
      </c>
      <c r="I72" s="32">
        <v>0.71970000000000001</v>
      </c>
      <c r="J72" s="20">
        <v>2776000</v>
      </c>
      <c r="K72" s="17">
        <v>3172902.99</v>
      </c>
      <c r="L72" s="17">
        <v>684453.66</v>
      </c>
      <c r="M72" s="17">
        <v>1081356.6499999999</v>
      </c>
    </row>
    <row r="73" spans="1:13" ht="76.5">
      <c r="A73" s="37">
        <v>64</v>
      </c>
      <c r="B73" s="43" t="s">
        <v>174</v>
      </c>
      <c r="C73" s="15" t="s">
        <v>195</v>
      </c>
      <c r="D73" s="16" t="s">
        <v>53</v>
      </c>
      <c r="E73" s="16" t="s">
        <v>196</v>
      </c>
      <c r="F73" s="17">
        <f t="shared" si="5"/>
        <v>4734072.71</v>
      </c>
      <c r="G73" s="17">
        <v>4659042.71</v>
      </c>
      <c r="H73" s="17">
        <v>75030</v>
      </c>
      <c r="I73" s="32">
        <v>0.85</v>
      </c>
      <c r="J73" s="20">
        <v>3960000</v>
      </c>
      <c r="K73" s="17">
        <v>3880387.47</v>
      </c>
      <c r="L73" s="17">
        <v>853685.24</v>
      </c>
      <c r="M73" s="17">
        <v>774072.71</v>
      </c>
    </row>
    <row r="74" spans="1:13" ht="76.5">
      <c r="A74" s="37">
        <v>65</v>
      </c>
      <c r="B74" s="43" t="s">
        <v>174</v>
      </c>
      <c r="C74" s="15" t="s">
        <v>197</v>
      </c>
      <c r="D74" s="16" t="s">
        <v>56</v>
      </c>
      <c r="E74" s="16" t="s">
        <v>198</v>
      </c>
      <c r="F74" s="17">
        <f t="shared" si="5"/>
        <v>1440000.16</v>
      </c>
      <c r="G74" s="17">
        <v>1440000.16</v>
      </c>
      <c r="H74" s="17">
        <v>0</v>
      </c>
      <c r="I74" s="32">
        <v>0.81110000000000004</v>
      </c>
      <c r="J74" s="20">
        <v>1167984.1299999999</v>
      </c>
      <c r="K74" s="17">
        <v>1180328</v>
      </c>
      <c r="L74" s="17">
        <v>259672.16</v>
      </c>
      <c r="M74" s="17">
        <v>272016.03000000003</v>
      </c>
    </row>
    <row r="75" spans="1:13" ht="76.5">
      <c r="A75" s="37">
        <v>66</v>
      </c>
      <c r="B75" s="43" t="s">
        <v>174</v>
      </c>
      <c r="C75" s="15" t="s">
        <v>199</v>
      </c>
      <c r="D75" s="16" t="s">
        <v>65</v>
      </c>
      <c r="E75" s="16" t="s">
        <v>200</v>
      </c>
      <c r="F75" s="17">
        <f t="shared" si="5"/>
        <v>2030760</v>
      </c>
      <c r="G75" s="17">
        <v>1983180</v>
      </c>
      <c r="H75" s="17">
        <v>47580</v>
      </c>
      <c r="I75" s="32">
        <v>0.52439999999999998</v>
      </c>
      <c r="J75" s="20">
        <v>1040000</v>
      </c>
      <c r="K75" s="17">
        <v>1664557.38</v>
      </c>
      <c r="L75" s="17">
        <v>366202.62</v>
      </c>
      <c r="M75" s="17">
        <v>990760</v>
      </c>
    </row>
    <row r="76" spans="1:13" ht="76.5">
      <c r="A76" s="37">
        <v>67</v>
      </c>
      <c r="B76" s="43" t="s">
        <v>174</v>
      </c>
      <c r="C76" s="15" t="s">
        <v>201</v>
      </c>
      <c r="D76" s="16" t="s">
        <v>202</v>
      </c>
      <c r="E76" s="16" t="s">
        <v>203</v>
      </c>
      <c r="F76" s="17">
        <f t="shared" si="5"/>
        <v>6836006.4800000004</v>
      </c>
      <c r="G76" s="17">
        <v>6836006.4800000004</v>
      </c>
      <c r="H76" s="17">
        <v>0</v>
      </c>
      <c r="I76" s="32">
        <v>0.84960000000000002</v>
      </c>
      <c r="J76" s="20">
        <v>5808000</v>
      </c>
      <c r="K76" s="17">
        <v>5603284</v>
      </c>
      <c r="L76" s="17">
        <v>1232722.48</v>
      </c>
      <c r="M76" s="17">
        <v>1028006.48</v>
      </c>
    </row>
    <row r="77" spans="1:13" ht="76.5">
      <c r="A77" s="37">
        <v>68</v>
      </c>
      <c r="B77" s="43" t="s">
        <v>174</v>
      </c>
      <c r="C77" s="15" t="s">
        <v>204</v>
      </c>
      <c r="D77" s="16" t="s">
        <v>202</v>
      </c>
      <c r="E77" s="16" t="s">
        <v>205</v>
      </c>
      <c r="F77" s="17">
        <v>2000004.56</v>
      </c>
      <c r="G77" s="17">
        <v>2000004.56</v>
      </c>
      <c r="H77" s="17">
        <v>0</v>
      </c>
      <c r="I77" s="32">
        <v>0.34420000000000001</v>
      </c>
      <c r="J77" s="20">
        <v>688495.3</v>
      </c>
      <c r="K77" s="17">
        <v>1639348</v>
      </c>
      <c r="L77" s="17">
        <v>360656.56</v>
      </c>
      <c r="M77" s="17">
        <v>1311509.26</v>
      </c>
    </row>
    <row r="78" spans="1:13" ht="84">
      <c r="A78" s="37">
        <v>69</v>
      </c>
      <c r="B78" s="43" t="s">
        <v>174</v>
      </c>
      <c r="C78" s="15" t="s">
        <v>206</v>
      </c>
      <c r="D78" s="16" t="s">
        <v>202</v>
      </c>
      <c r="E78" s="16" t="s">
        <v>207</v>
      </c>
      <c r="F78" s="17">
        <f t="shared" si="5"/>
        <v>6437652.0800000001</v>
      </c>
      <c r="G78" s="17">
        <v>6437652.0800000001</v>
      </c>
      <c r="H78" s="17">
        <v>0</v>
      </c>
      <c r="I78" s="32">
        <v>0.85</v>
      </c>
      <c r="J78" s="20">
        <v>5472000</v>
      </c>
      <c r="K78" s="17">
        <v>5276764</v>
      </c>
      <c r="L78" s="17">
        <v>1160888.08</v>
      </c>
      <c r="M78" s="17">
        <v>965652.08</v>
      </c>
    </row>
    <row r="79" spans="1:13" ht="76.5">
      <c r="A79" s="37">
        <v>70</v>
      </c>
      <c r="B79" s="43" t="s">
        <v>174</v>
      </c>
      <c r="C79" s="15" t="s">
        <v>208</v>
      </c>
      <c r="D79" s="16" t="s">
        <v>135</v>
      </c>
      <c r="E79" s="16" t="s">
        <v>209</v>
      </c>
      <c r="F79" s="17">
        <f t="shared" si="5"/>
        <v>5035104.26</v>
      </c>
      <c r="G79" s="17">
        <v>5035104.26</v>
      </c>
      <c r="H79" s="17">
        <v>0</v>
      </c>
      <c r="I79" s="32">
        <v>0.78649999999999998</v>
      </c>
      <c r="J79" s="20">
        <v>3960109.5</v>
      </c>
      <c r="K79" s="17">
        <f>G79/1.22</f>
        <v>4127134.6393442624</v>
      </c>
      <c r="L79" s="17">
        <f>0.22*K79</f>
        <v>907969.6206557377</v>
      </c>
      <c r="M79" s="17">
        <f>0.2135*F79</f>
        <v>1074994.75951</v>
      </c>
    </row>
    <row r="80" spans="1:13" ht="76.5">
      <c r="A80" s="37">
        <v>71</v>
      </c>
      <c r="B80" s="43" t="s">
        <v>174</v>
      </c>
      <c r="C80" s="15" t="s">
        <v>210</v>
      </c>
      <c r="D80" s="16" t="s">
        <v>135</v>
      </c>
      <c r="E80" s="16" t="s">
        <v>211</v>
      </c>
      <c r="F80" s="17">
        <f t="shared" si="5"/>
        <v>8507948.8900000006</v>
      </c>
      <c r="G80" s="17">
        <v>8507948.8900000006</v>
      </c>
      <c r="H80" s="17">
        <v>0</v>
      </c>
      <c r="I80" s="32">
        <v>0.79349999999999998</v>
      </c>
      <c r="J80" s="20">
        <v>6751057.4400000004</v>
      </c>
      <c r="K80" s="17">
        <f>G80/1.22</f>
        <v>6973728.5983606568</v>
      </c>
      <c r="L80" s="17">
        <f>0.22*K80</f>
        <v>1534220.2916393445</v>
      </c>
      <c r="M80" s="17">
        <f>0.2065*F80</f>
        <v>1756891.445785</v>
      </c>
    </row>
    <row r="81" spans="1:13" ht="76.5">
      <c r="A81" s="37">
        <v>72</v>
      </c>
      <c r="B81" s="43" t="s">
        <v>174</v>
      </c>
      <c r="C81" s="15" t="s">
        <v>212</v>
      </c>
      <c r="D81" s="16" t="s">
        <v>213</v>
      </c>
      <c r="E81" s="16" t="s">
        <v>214</v>
      </c>
      <c r="F81" s="17">
        <f t="shared" si="5"/>
        <v>8333670.5</v>
      </c>
      <c r="G81" s="17">
        <v>8333670.5</v>
      </c>
      <c r="H81" s="17">
        <v>0</v>
      </c>
      <c r="I81" s="32">
        <v>0.67679999999999996</v>
      </c>
      <c r="J81" s="20">
        <v>5640228.2000000002</v>
      </c>
      <c r="K81" s="17">
        <f>G81/1.22</f>
        <v>6830877.4590163939</v>
      </c>
      <c r="L81" s="17">
        <f>0.22*K81</f>
        <v>1502793.0409836066</v>
      </c>
      <c r="M81" s="17">
        <v>2693442.3</v>
      </c>
    </row>
    <row r="82" spans="1:13" ht="76.5">
      <c r="A82" s="37">
        <v>73</v>
      </c>
      <c r="B82" s="43" t="s">
        <v>174</v>
      </c>
      <c r="C82" s="15" t="s">
        <v>215</v>
      </c>
      <c r="D82" s="16" t="s">
        <v>135</v>
      </c>
      <c r="E82" s="16" t="s">
        <v>216</v>
      </c>
      <c r="F82" s="17">
        <f t="shared" si="5"/>
        <v>4154234.59</v>
      </c>
      <c r="G82" s="17">
        <v>4154234.59</v>
      </c>
      <c r="H82" s="17">
        <v>0</v>
      </c>
      <c r="I82" s="32">
        <v>0.62590000000000001</v>
      </c>
      <c r="J82" s="20">
        <v>2600135.4300000002</v>
      </c>
      <c r="K82" s="17">
        <f>G82/1.22</f>
        <v>3405110.319672131</v>
      </c>
      <c r="L82" s="17">
        <f>0.22*K82</f>
        <v>749124.27032786887</v>
      </c>
      <c r="M82" s="17">
        <f>0.3741*F82</f>
        <v>1554099.1601189999</v>
      </c>
    </row>
    <row r="83" spans="1:13" ht="28.5">
      <c r="A83" s="33" t="s">
        <v>69</v>
      </c>
      <c r="B83" s="34" t="s">
        <v>217</v>
      </c>
      <c r="C83" s="34"/>
      <c r="D83" s="34"/>
      <c r="E83" s="34"/>
      <c r="F83" s="50"/>
      <c r="G83" s="50"/>
      <c r="H83" s="50"/>
      <c r="I83" s="34"/>
      <c r="J83" s="35">
        <f>SUM(J60:J82)</f>
        <v>70040000</v>
      </c>
      <c r="K83" s="51"/>
      <c r="L83" s="51"/>
      <c r="M83" s="51"/>
    </row>
  </sheetData>
  <mergeCells count="3">
    <mergeCell ref="A1:D1"/>
    <mergeCell ref="E1:F1"/>
    <mergeCell ref="G1:M1"/>
  </mergeCells>
  <dataValidations count="2">
    <dataValidation allowBlank="1" showInputMessage="1" showErrorMessage="1" prompt="Wpisz pełną nazwę beneficjenta" sqref="D22:D23"/>
    <dataValidation allowBlank="1" showInputMessage="1" showErrorMessage="1" prompt="Wpisz pełny tytuł projektu" sqref="C22:C23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</dc:creator>
  <cp:lastModifiedBy>Aga</cp:lastModifiedBy>
  <dcterms:created xsi:type="dcterms:W3CDTF">2008-09-03T08:29:45Z</dcterms:created>
  <dcterms:modified xsi:type="dcterms:W3CDTF">2008-09-03T08:33:04Z</dcterms:modified>
</cp:coreProperties>
</file>