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15" windowWidth="18900" windowHeight="117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L75" i="1"/>
  <c r="G75"/>
  <c r="J75" s="1"/>
  <c r="M75" s="1"/>
  <c r="M74"/>
  <c r="L74"/>
  <c r="G74"/>
  <c r="M73"/>
  <c r="L73"/>
  <c r="G73"/>
  <c r="M72"/>
  <c r="L72"/>
  <c r="G72"/>
  <c r="L71"/>
  <c r="J71"/>
  <c r="M71" s="1"/>
  <c r="G71"/>
  <c r="M70"/>
  <c r="L70"/>
  <c r="G70"/>
  <c r="J69"/>
  <c r="M69" s="1"/>
  <c r="G69"/>
  <c r="L68"/>
  <c r="J68"/>
  <c r="M68" s="1"/>
  <c r="G68"/>
  <c r="L67"/>
  <c r="J67"/>
  <c r="M67" s="1"/>
  <c r="G67"/>
  <c r="L66"/>
  <c r="J66"/>
  <c r="M66" s="1"/>
  <c r="G66"/>
  <c r="L65"/>
  <c r="J65"/>
  <c r="M65" s="1"/>
  <c r="G65"/>
  <c r="L64"/>
  <c r="J64"/>
  <c r="M64" s="1"/>
  <c r="G64"/>
  <c r="L63"/>
  <c r="J63"/>
  <c r="J76" s="1"/>
  <c r="G63"/>
  <c r="L61"/>
  <c r="G61"/>
  <c r="J61" s="1"/>
  <c r="L60"/>
  <c r="J60"/>
  <c r="M60" s="1"/>
  <c r="J57"/>
  <c r="M57" s="1"/>
  <c r="G57"/>
  <c r="M56"/>
  <c r="L56"/>
  <c r="H56"/>
  <c r="M55"/>
  <c r="L55"/>
  <c r="H55"/>
  <c r="L54"/>
  <c r="J54"/>
  <c r="M54" s="1"/>
  <c r="H54"/>
  <c r="L53"/>
  <c r="J53"/>
  <c r="J59" s="1"/>
  <c r="M52"/>
  <c r="L52"/>
  <c r="G52"/>
  <c r="M51"/>
  <c r="L51"/>
  <c r="G51"/>
  <c r="J50"/>
  <c r="M49"/>
  <c r="L49"/>
  <c r="G49"/>
  <c r="M48"/>
  <c r="L48"/>
  <c r="G48"/>
  <c r="J47"/>
  <c r="M46"/>
  <c r="L46"/>
  <c r="G46"/>
  <c r="M44"/>
  <c r="L44"/>
  <c r="G44"/>
  <c r="L43"/>
  <c r="J43"/>
  <c r="M43" s="1"/>
  <c r="G43"/>
  <c r="L42"/>
  <c r="J42"/>
  <c r="M42" s="1"/>
  <c r="G42"/>
  <c r="L41"/>
  <c r="J41"/>
  <c r="M41" s="1"/>
  <c r="G41"/>
  <c r="L40"/>
  <c r="J40"/>
  <c r="M40" s="1"/>
  <c r="G40"/>
  <c r="M39"/>
  <c r="L39"/>
  <c r="H39"/>
  <c r="J38"/>
  <c r="M38" s="1"/>
  <c r="H38"/>
  <c r="L36"/>
  <c r="I36"/>
  <c r="F36"/>
  <c r="M36" s="1"/>
  <c r="M35"/>
  <c r="L35"/>
  <c r="G35"/>
  <c r="L34"/>
  <c r="J34"/>
  <c r="M34" s="1"/>
  <c r="G34"/>
  <c r="L33"/>
  <c r="J33"/>
  <c r="M33" s="1"/>
  <c r="G33"/>
  <c r="M32"/>
  <c r="L32"/>
  <c r="I32"/>
  <c r="M31"/>
  <c r="L31"/>
  <c r="G31"/>
  <c r="L30"/>
  <c r="J30"/>
  <c r="J37" s="1"/>
  <c r="H30"/>
  <c r="M29"/>
  <c r="L29"/>
  <c r="G29"/>
  <c r="M28"/>
  <c r="L28"/>
  <c r="G28"/>
  <c r="L26"/>
  <c r="G26"/>
  <c r="L25"/>
  <c r="G25"/>
  <c r="L24"/>
  <c r="J24"/>
  <c r="M24" s="1"/>
  <c r="G24"/>
  <c r="M23"/>
  <c r="L23"/>
  <c r="G23"/>
  <c r="M22"/>
  <c r="L22"/>
  <c r="G22"/>
  <c r="L21"/>
  <c r="G21"/>
  <c r="J21" s="1"/>
  <c r="M20"/>
  <c r="L20"/>
  <c r="G20"/>
  <c r="L18"/>
  <c r="G18"/>
  <c r="J18" s="1"/>
  <c r="M18" s="1"/>
  <c r="M17"/>
  <c r="L17"/>
  <c r="G17"/>
  <c r="I17" s="1"/>
  <c r="M16"/>
  <c r="L16"/>
  <c r="G16"/>
  <c r="I16" s="1"/>
  <c r="L15"/>
  <c r="G15"/>
  <c r="J15" s="1"/>
  <c r="M15" s="1"/>
  <c r="M14"/>
  <c r="L14"/>
  <c r="G14"/>
  <c r="L13"/>
  <c r="J13"/>
  <c r="M13" s="1"/>
  <c r="G13"/>
  <c r="L12"/>
  <c r="J12"/>
  <c r="J19" s="1"/>
  <c r="G12"/>
  <c r="M11"/>
  <c r="L11"/>
  <c r="G11"/>
  <c r="L9"/>
  <c r="J9"/>
  <c r="M9" s="1"/>
  <c r="H9"/>
  <c r="M8"/>
  <c r="L8"/>
  <c r="G8"/>
  <c r="L7"/>
  <c r="G7"/>
  <c r="J7" s="1"/>
  <c r="M6"/>
  <c r="L6"/>
  <c r="G6"/>
  <c r="J5"/>
  <c r="K4"/>
  <c r="L4" s="1"/>
  <c r="G4"/>
  <c r="J10" l="1"/>
  <c r="M7"/>
  <c r="M21"/>
  <c r="J27"/>
  <c r="M61"/>
  <c r="J62"/>
  <c r="M12"/>
  <c r="M30"/>
  <c r="J45"/>
  <c r="M53"/>
  <c r="M63"/>
</calcChain>
</file>

<file path=xl/sharedStrings.xml><?xml version="1.0" encoding="utf-8"?>
<sst xmlns="http://schemas.openxmlformats.org/spreadsheetml/2006/main" count="297" uniqueCount="198">
  <si>
    <t>Załącznik do Uchwały Nr 1866/189/III/2008 Zarządu Województwa Śląskiego z dnia 19 sierpnia 2008 r.</t>
  </si>
  <si>
    <t>L.p</t>
  </si>
  <si>
    <t>Działanie/Podziałanie (nr i nazwa)</t>
  </si>
  <si>
    <t>Tytuł projektu</t>
  </si>
  <si>
    <t>Beneficjent (lider + partnerzy)</t>
  </si>
  <si>
    <t xml:space="preserve">Termin realizacji projektu  </t>
  </si>
  <si>
    <t>Koszt całkowity realizacji projektu (PLN)</t>
  </si>
  <si>
    <t>Koszty kwalifkowane (PLN)</t>
  </si>
  <si>
    <t>Koszty niekwalifikowane (PLN)</t>
  </si>
  <si>
    <t>% dofinansowania</t>
  </si>
  <si>
    <t>Wnioskowana kwota dofinansowania (PLN)</t>
  </si>
  <si>
    <t>Koszt całkowity netto (PLN)</t>
  </si>
  <si>
    <t>Vat (PLN)</t>
  </si>
  <si>
    <t>Wkład własny (PLN)</t>
  </si>
  <si>
    <t>A</t>
  </si>
  <si>
    <t>B</t>
  </si>
  <si>
    <t>C</t>
  </si>
  <si>
    <t>D</t>
  </si>
  <si>
    <t>E</t>
  </si>
  <si>
    <t>F = G+H = K+L</t>
  </si>
  <si>
    <t>G</t>
  </si>
  <si>
    <t>H</t>
  </si>
  <si>
    <t>I</t>
  </si>
  <si>
    <t>J = G*I</t>
  </si>
  <si>
    <t>K</t>
  </si>
  <si>
    <t>L</t>
  </si>
  <si>
    <t>M =F-J</t>
  </si>
  <si>
    <t>Działanie 2.1. Infrastruktura społeczeństwa informacyjnego</t>
  </si>
  <si>
    <t>Budowa infrastruktury informatycznej dla Subregionu Północnego - „E – region częstochowski”</t>
  </si>
  <si>
    <t>Miasto Częstochowa (lider projektu), JST Subregionu</t>
  </si>
  <si>
    <t>01/2010 – 05/2012</t>
  </si>
  <si>
    <t>S</t>
  </si>
  <si>
    <t>Suma Działania 2.1.</t>
  </si>
  <si>
    <t>Działanie 2.2. Rozwój 
elektronicznych usług 
publicznych</t>
  </si>
  <si>
    <t>E – usługi dla mieszkańców Częstochowy</t>
  </si>
  <si>
    <t>Miasto Częstochowa</t>
  </si>
  <si>
    <t>07/2009 – 12/2010</t>
  </si>
  <si>
    <t>E – Powiat Częstochowski</t>
  </si>
  <si>
    <t>Powiat Częstochowski (lider projektu), 16 Gmin Powiatu Częstochowskiego</t>
  </si>
  <si>
    <t>10/2008 – 07/2009</t>
  </si>
  <si>
    <t>Działanie 2.2. Rozwój elektronicznych usług publicznych</t>
  </si>
  <si>
    <t>System Elektronicznej Komunikacji dla Powiatu Kłobuckiego "E – usługi dla Powiatu Kłobuckiego"</t>
  </si>
  <si>
    <t>Powiat Kłobucki (lider projektu), Gminy Powiatu Kłobuckiego</t>
  </si>
  <si>
    <t>07/2009 – 07/2010</t>
  </si>
  <si>
    <t>Działanie 2.2 Rozwój 
elektronicznych usług 
publicznych</t>
  </si>
  <si>
    <t>"e – Myszkovia" Rozwój elektronicznych usług publicznych oraz nowoczesny samorząd w powiecie myszkowskim</t>
  </si>
  <si>
    <t>Powiat 
Myszkowski (lider projektu), Gminy Powiatu Myszkowskiego</t>
  </si>
  <si>
    <t>10/2008 – 12/2013</t>
  </si>
  <si>
    <t>Suma Działania 2.2.</t>
  </si>
  <si>
    <t>Poddziałanie 3.2.2. Infrastruktura okołoturystyczna/ podmioty publiczne</t>
  </si>
  <si>
    <t>Turystyczna Dolina Wiercicy</t>
  </si>
  <si>
    <t>Gmina Janów (lider projektu), Gmina Przyrów, Gmina Olsztyn, Gmina Dąbrowa Zielona</t>
  </si>
  <si>
    <t>03/2009 – 06/2010</t>
  </si>
  <si>
    <t>Szlak Reszków - Muzyka i Konie</t>
  </si>
  <si>
    <t>Gmina Mstów (lider projektu),  Gmina Kłomnice, Gmina Mykanów, Gmina Kruszyna, Gmina Rędziny</t>
  </si>
  <si>
    <t>11/2008 – 11/2009</t>
  </si>
  <si>
    <t>Zagospodarowanie zbiornika wodnego na Białej Okszy w Kłobucku - Zakrzewie wraz z przyległym otoczeniem na cele rekreacyjno-sportowe</t>
  </si>
  <si>
    <t>Gmina Kłobuck</t>
  </si>
  <si>
    <t>11/2008 – 06/2009</t>
  </si>
  <si>
    <t>Centrum turystyki i wypoczynku w dorzeczu rzeki Liswarty</t>
  </si>
  <si>
    <t>Gmina Lipie</t>
  </si>
  <si>
    <t>05/2009 – 12/2010</t>
  </si>
  <si>
    <t>Poprawa infrastruktury turystyczno-rekreacyjnej w gminach Panki i Przystajń</t>
  </si>
  <si>
    <t>Gmina Przystajń, Gmina Panki (lider projektu)</t>
  </si>
  <si>
    <t>08/2009 – 10/2010</t>
  </si>
  <si>
    <t>Zagospodarowanie terenu rekreacyjnego przy kąpielisku w Żarkach</t>
  </si>
  <si>
    <t>Gmina Żarki</t>
  </si>
  <si>
    <t>01/2009 –         12/2009</t>
  </si>
  <si>
    <t>Rozwój turystyki pieszo-rowerowej poprzez budowę ścieżki pieszo-rowerowej na obszarze Gminy Niegowa</t>
  </si>
  <si>
    <t>Gmina Niegowa</t>
  </si>
  <si>
    <t>Zagospodarowanie zbiornika wodnego - basen kąpielowy w Żarkach Letnisko na cele rekreacyjno-sportowe dla Zagłębia i Częstochowy</t>
  </si>
  <si>
    <t>Gmina Poraj</t>
  </si>
  <si>
    <t>10/2008 – 12/2009</t>
  </si>
  <si>
    <t>Suma Poddziałania 3.2.2.</t>
  </si>
  <si>
    <t>Działanie 4.1. Infrastruktura kultury</t>
  </si>
  <si>
    <t>Wzmocnienie roli regionalnych ośrodków kultury - modernizacja Gminnego Ośrodka Kultury w Lelowie</t>
  </si>
  <si>
    <t>Gmina Lelów</t>
  </si>
  <si>
    <t>06/2009 – 09/2011</t>
  </si>
  <si>
    <t>Aktywizacja środowisk lokalnych poprzez rozbudowę zaplecza kulturalnego w gminie Blachownia</t>
  </si>
  <si>
    <t>Gmina Blachownia</t>
  </si>
  <si>
    <t>08/2008 – 06/2009</t>
  </si>
  <si>
    <t>Wzmocnienie roli regionalnych ośrodków kultury - rozbudowa Samorządowego Ośrodka Kultury i Sportu w Janowie</t>
  </si>
  <si>
    <t>Gmina Janów</t>
  </si>
  <si>
    <t>07/2008 – 10/2009</t>
  </si>
  <si>
    <t>Wykończenie Wnętrza Sali Widowiskowej w budynku Gminnego Ośrodka Kultury we Wręczycy Wielkiej - etap I</t>
  </si>
  <si>
    <t>Gmina Wręczyca Wielka</t>
  </si>
  <si>
    <t>11/2008 – 05/2009</t>
  </si>
  <si>
    <t xml:space="preserve">Przebudowa dawnej Synagogi w Żarkach na potrzeby Ośrodka Kultury - etap I        </t>
  </si>
  <si>
    <t>01/2009 – 12/2009</t>
  </si>
  <si>
    <t>Remont i przebudowa historycznego obiektu "Willa Generała" wraz z otoczeniem na cele kulturalne w Częstochowie</t>
  </si>
  <si>
    <t>Wzmocnienie roli Regionalnych Ośrodków Kultury - budowa sali wielofunkcyjnej Gminnego Ośrodka Kultury w Mykanowie</t>
  </si>
  <si>
    <t>Gmina Mykanów</t>
  </si>
  <si>
    <t xml:space="preserve">04/2009 – 10/2010  </t>
  </si>
  <si>
    <t>Suma Działania 4.1.</t>
  </si>
  <si>
    <t>Działanie 5.2. Gospodarka odpadami</t>
  </si>
  <si>
    <t>System selektywnej zbiórki odpadów w Subregionie Północnym – Miasto Częstochowa</t>
  </si>
  <si>
    <t>06/2009 – 09/2009</t>
  </si>
  <si>
    <t>System selektywnej zbiórki odpadów w Subregionie Północnym – Powiat Częstochowski etap I</t>
  </si>
  <si>
    <t>Gmina Konopiska w porozumieniu z 15 gminami Powiatu Częstochowskiego</t>
  </si>
  <si>
    <t>04/2009 – 12/2009</t>
  </si>
  <si>
    <t xml:space="preserve">Rekultywacja składowiska odpadów na cele przyrodnicze w miejscowości Bolesławów Staropole w gminie Przyrów </t>
  </si>
  <si>
    <t>Gmina Przyrów</t>
  </si>
  <si>
    <t>07/2008 – 12/2008</t>
  </si>
  <si>
    <t>Działanie 5.2.  Gospodarka odpadami</t>
  </si>
  <si>
    <t>Rekultywacja Gminnego składowiska odpadów w miejscowości Więcki</t>
  </si>
  <si>
    <t>Gmina Popów</t>
  </si>
  <si>
    <t>03/2013 – 10/2013</t>
  </si>
  <si>
    <t>Budowa kompostowni osadów ściekowych przy oczyszczalni ścieków w Żarkach</t>
  </si>
  <si>
    <t>01/2009 – 06/2009</t>
  </si>
  <si>
    <t>Kompleksowa rekultywacja obszarów zdegradowanych z likwidacją składowisk odpadów na terenie gminy Koziegłowy</t>
  </si>
  <si>
    <t>Gmina Koziegłowy</t>
  </si>
  <si>
    <t>07/2008 – 09/2009</t>
  </si>
  <si>
    <t>Komplesowa wymiana pokryć dachowych zawierających azbest w Gminie Koziegłowy</t>
  </si>
  <si>
    <t>07/2008 – 07/2011</t>
  </si>
  <si>
    <t>Wymiana azbestowych pokryć dachowych budynków użyteczności publicznej w Gminie Niegowa</t>
  </si>
  <si>
    <t>05/2010 – 08/2010</t>
  </si>
  <si>
    <t>Doposażenie Zakładu Działalności Komunalnej i Mieszkaniowej w Krzepicach w linię do sortowania oraz system do kompostowania odpadów</t>
  </si>
  <si>
    <t>Gmina Krzepice</t>
  </si>
  <si>
    <t>04/2010 – 08/2010</t>
  </si>
  <si>
    <t>Suma Działania 5.2.</t>
  </si>
  <si>
    <t>Działanie 5.3. Czyste powietrze i odnawialne źródła energii</t>
  </si>
  <si>
    <t>Zmniejszenie ilości zanieczyszczeń powietrza w dolinie rzeki Pilicy i Wiercicy - termomodernizacja i wymiana źródeł ciepła w obiektach użyteczności  publicznej w gminach Dąbrowa Zielona, Koniecpol, Przyrów</t>
  </si>
  <si>
    <t xml:space="preserve">Gmina Dąbrowa Zielona, Gmina Koniecpol (lider projektu), Gmina Przyrów </t>
  </si>
  <si>
    <t>06/2008 – 09/2009</t>
  </si>
  <si>
    <t xml:space="preserve">Termomodernizacja Szpitala Rejonowego w Krzepicach </t>
  </si>
  <si>
    <t>Powiat Kłobucki</t>
  </si>
  <si>
    <t>07/2008 – 06/2009</t>
  </si>
  <si>
    <t>Wspomaganie systemu ogrzewania obiektu publicznego na terenie gminy Koziegłowy</t>
  </si>
  <si>
    <t>06/2009 – 11/2009</t>
  </si>
  <si>
    <t>Działanie 5.3. Czyste 
powietrze i odnawialne 
źródła energii</t>
  </si>
  <si>
    <t>Przebudowa systemu ciepłowniczego na system przyjazny środowisku w budynkach użyteczności publicznej w gminie Poraj</t>
  </si>
  <si>
    <t>08/2008 – 11/2008</t>
  </si>
  <si>
    <t>"Słoneczny basen w Myszkowie" Wykorzystanie energii słonecznej do produkcji energii cieplnej służącej do wytwarzania ciepłej wody użytkowej na potrzeby krytej pływalni w Myszkowie i biura MOSiR w Myszkowie</t>
  </si>
  <si>
    <t>Gmina Myszków</t>
  </si>
  <si>
    <t>Termomodernizacja budynku użyteczności publicznej w Kotowicach</t>
  </si>
  <si>
    <t>01/2009 – 09/2009</t>
  </si>
  <si>
    <t xml:space="preserve">Termomodernizacja budynku Szkoły Podstawowej w Ludwinowie </t>
  </si>
  <si>
    <t>12/2008 – 04/2010</t>
  </si>
  <si>
    <t>Suma Działania 5.3.</t>
  </si>
  <si>
    <t>Działanie 6.1 Wzmacnianie regionalnych ośrodków wzrostu</t>
  </si>
  <si>
    <t>Hala sportowa wielofunkcyjna przy ulicy Żużlowej w Częstochowie</t>
  </si>
  <si>
    <t>05/2008 – 05/2012</t>
  </si>
  <si>
    <t>Suma Działania 6.1.</t>
  </si>
  <si>
    <t>Poddziałanie 6.2.1. Rewitalizacja - "duże miasta"</t>
  </si>
  <si>
    <t>Przebudowa i remont obiektów Młodzieżowego Domu Kultury w Częstochowie - Sala Widowiskowa, Domek Orkiestry</t>
  </si>
  <si>
    <t>04/2008 – 09/2009</t>
  </si>
  <si>
    <t>Remont i adaptacja budynku po Obserwatorium Astronomicznym na cele kulturalne i edukacyjne w Częstochowie</t>
  </si>
  <si>
    <t>Suma Poddziałania 6.2.1.</t>
  </si>
  <si>
    <t>Poddziałanie 6.2.2 Rewitalizacja – „małe miasta”</t>
  </si>
  <si>
    <t xml:space="preserve">Podczęstochowska Strefa Aktywności Gospodarczej </t>
  </si>
  <si>
    <t>Gmina Poczesna (lider projektu), Gmina Kamienica Polska, Gmina Starcza, Gmina Konopiska</t>
  </si>
  <si>
    <t>07/2009 – 10/2010</t>
  </si>
  <si>
    <t>Zagospodarowanie Rynku im. Jana Pawła II w Kłobucku wraz z przyległym otoczeniem</t>
  </si>
  <si>
    <t>03/2009 – 05/2010</t>
  </si>
  <si>
    <t>Przebudowa Rynku w Krzepicach jako element programu rewitalizacji staromiejskiej części miasta – etap 1</t>
  </si>
  <si>
    <t>10/2008 – 10/2009</t>
  </si>
  <si>
    <t xml:space="preserve">Przebudowa ulicy Stary Rynek i Placu Jana Pawła II w Żarkach jako przestrzeni publicznej miasta  </t>
  </si>
  <si>
    <t>Rewitalizacja rynku w Koziegłowach</t>
  </si>
  <si>
    <t>06/2008 – 11/2008</t>
  </si>
  <si>
    <t xml:space="preserve">Myszkowskie Centrum Inicjatyw Gospodarczych na terenie hal fabrycznych z początku XX wieku  - Myszków, ul. Kościuszki 12 </t>
  </si>
  <si>
    <t>04/2009 – 09/2009</t>
  </si>
  <si>
    <t>Rewitalizacja terenów zdegradowanych po wydobyciu piasków formierskich w Gminie Niegowa na cele rekreacyjne i turystyczne</t>
  </si>
  <si>
    <t>08/2009 – 12/2010</t>
  </si>
  <si>
    <t>"Mrzygłodzki Rynek" Rewitalizacja Rynku w Myszkowie - Mrzygłodzie jako przestrzeni publicznej miasta"</t>
  </si>
  <si>
    <t>Suma Poddziałania 6.2.2.</t>
  </si>
  <si>
    <t>Poddziałanie 7.1.1 Modernizacja i rozbudowa  kluczowych elementów sieci drogowej</t>
  </si>
  <si>
    <t xml:space="preserve">Poprawa spójności komunikacyjnej poprzez przebudowę kluczowych elementów sieci dróg powiatowych Subregionu Północnego </t>
  </si>
  <si>
    <t xml:space="preserve"> Powiat Kłobucki (lider projektu), Powiat Częstochowski</t>
  </si>
  <si>
    <t>05/2009 – 12/2011</t>
  </si>
  <si>
    <t>Poddziałanie 7.1.1  Modernizacja i rozbudowa kluczowych elementów sieci drogowej</t>
  </si>
  <si>
    <t>Poprawa stanu dróg kluczem do poprawy stanu gospodarki Subregionu Północnego</t>
  </si>
  <si>
    <t>Powiat  Myszkowski
(lider projektu), Powiat Częstochowski, Miasto Częstochowa</t>
  </si>
  <si>
    <t>07/2008 – 02/2011</t>
  </si>
  <si>
    <t>Suma Poddziałania 7.1.1</t>
  </si>
  <si>
    <t>Poddziałanie 7.1.2 Modernizacja i rozbudowa infrastruktury uzupełniającej kluczową sieć drogową</t>
  </si>
  <si>
    <t xml:space="preserve">Przebudowa ciągu komunikacyjnego na odcinku Wygoda – Konopiska – Blachownia </t>
  </si>
  <si>
    <t>Powiat Częstochowski</t>
  </si>
  <si>
    <t>09/2008 – 12/2009</t>
  </si>
  <si>
    <t>Przebudowa uzupełniającej sieci dróg powiatowych Subregionu Północnego  tj. przebudowa  drogi powiatowej nr 1025 S (ul. Żwirki i Wigury) w m. Widzów</t>
  </si>
  <si>
    <t>05/2008 – 12/2009</t>
  </si>
  <si>
    <t>Przebudowa uzupełniającej sieci dróg powiatowych Subregionu Północnego tj. przebudowa  dróg powiatowych  nr 1031 S od      DK - 91 – Zberezka – Zawada i nr 1032 S Zawada – Konary – Pacierzów</t>
  </si>
  <si>
    <t>08/2008 – 12/2009</t>
  </si>
  <si>
    <t>Obwodnica drogi DK 1 na odcinku Poczesna – Wrzosowa</t>
  </si>
  <si>
    <t>Przebudowa uzupełniającej sieci dróg powiatowych Subregionu Północnego tj. przebudowa  drogi powiatowej nr 1018 S Borowno (ul. Świerczewskiego) – Grabowa – do drogi krajowej Nr 1</t>
  </si>
  <si>
    <t>Przebudowa uzupełniającej sieci dróg powiatowych Subregionu Północnego tj. przebudowa  drogi powiatowej nr 1007 S Siedlec – do gr. m. Częstochowa  i od gr. m. Częstochowa – Jaskrów</t>
  </si>
  <si>
    <t>Przebudowa uzupełniającej sieci dróg powiatowych Subregionu Północnego - przebudowa drogi powiatowej 1059 DK 91 - Rudniki Nowe - Kościelec - DK1</t>
  </si>
  <si>
    <t xml:space="preserve">06/2009 – 12/2010 </t>
  </si>
  <si>
    <t>Poprawa stanu dróg powiatowych na odcinku granica z Powiatem Pajęczańskim –  Więcki – Wąsosz</t>
  </si>
  <si>
    <t xml:space="preserve"> Powiat Kłobucki </t>
  </si>
  <si>
    <t>Poprawa stanu dróg powiatowych na odcinku Lipie – Zbrojewsko – Zajączki – Krzepice – DK43 – Starokrzepice – granica z Powiatem Oleskim</t>
  </si>
  <si>
    <t>05/2008 – 12/2010</t>
  </si>
  <si>
    <t>Poprawa stanu dróg powiatowych na odcinku Kuków - Zwierzyniec</t>
  </si>
  <si>
    <t>Poprawa stanu dróg powiatowych na odcinku DW 494 – Przystajń – Więzina – Górki – Ługi Radły</t>
  </si>
  <si>
    <t>05/2010 – 12/2010</t>
  </si>
  <si>
    <t>Poprawa stanu dróg powiatowych na odcinku Złochowice - Waleńczów - DK-43 - Brzezinki - Wilkowiecko - Danków</t>
  </si>
  <si>
    <t xml:space="preserve">Przebudowa  dróg  powiatowych: Nr 1711S odcinek w miejscowości Bliżyce- od skrzyżowania z DP 3807S - do granicy powiatu 
zawierciańskiego oraz odcinek drogi powiatowej Nr 3807S Bliżyce-Sokolniki   </t>
  </si>
  <si>
    <t>Powiat  Myszkowski</t>
  </si>
  <si>
    <t>Suma Poddziałania 7.1.2.</t>
  </si>
</sst>
</file>

<file path=xl/styles.xml><?xml version="1.0" encoding="utf-8"?>
<styleSheet xmlns="http://schemas.openxmlformats.org/spreadsheetml/2006/main">
  <numFmts count="1">
    <numFmt numFmtId="164" formatCode="#,###.00"/>
  </numFmts>
  <fonts count="10">
    <font>
      <sz val="11"/>
      <color theme="1"/>
      <name val="Czcionka tekstu podstawowego"/>
      <family val="2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/>
    <xf numFmtId="0" fontId="0" fillId="0" borderId="0" xfId="0" applyFill="1" applyBorder="1" applyAlignment="1"/>
    <xf numFmtId="1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vertical="center" wrapText="1"/>
    </xf>
    <xf numFmtId="10" fontId="6" fillId="0" borderId="7" xfId="0" applyNumberFormat="1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horizontal="right" vertical="center" wrapText="1"/>
    </xf>
    <xf numFmtId="4" fontId="6" fillId="0" borderId="8" xfId="0" applyNumberFormat="1" applyFont="1" applyFill="1" applyBorder="1" applyAlignment="1">
      <alignment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right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right" vertical="center" wrapText="1"/>
    </xf>
    <xf numFmtId="10" fontId="6" fillId="0" borderId="7" xfId="0" applyNumberFormat="1" applyFont="1" applyFill="1" applyBorder="1" applyAlignment="1">
      <alignment horizontal="right" vertical="center" wrapText="1"/>
    </xf>
    <xf numFmtId="4" fontId="6" fillId="0" borderId="8" xfId="0" applyNumberFormat="1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right" vertical="center" wrapText="1"/>
    </xf>
    <xf numFmtId="10" fontId="6" fillId="0" borderId="10" xfId="0" applyNumberFormat="1" applyFont="1" applyFill="1" applyBorder="1" applyAlignment="1">
      <alignment horizontal="right" vertical="center" wrapText="1"/>
    </xf>
    <xf numFmtId="4" fontId="7" fillId="0" borderId="10" xfId="0" applyNumberFormat="1" applyFont="1" applyFill="1" applyBorder="1" applyAlignment="1">
      <alignment horizontal="right" vertical="center" wrapText="1"/>
    </xf>
    <xf numFmtId="4" fontId="6" fillId="0" borderId="11" xfId="0" applyNumberFormat="1" applyFont="1" applyFill="1" applyBorder="1" applyAlignment="1">
      <alignment horizontal="right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10" fontId="6" fillId="0" borderId="4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10" fontId="6" fillId="0" borderId="10" xfId="0" applyNumberFormat="1" applyFont="1" applyFill="1" applyBorder="1" applyAlignment="1">
      <alignment horizontal="right" vertical="center"/>
    </xf>
    <xf numFmtId="10" fontId="6" fillId="0" borderId="12" xfId="0" applyNumberFormat="1" applyFont="1" applyFill="1" applyBorder="1" applyAlignment="1">
      <alignment horizontal="right" vertical="center"/>
    </xf>
    <xf numFmtId="10" fontId="6" fillId="0" borderId="0" xfId="0" applyNumberFormat="1" applyFont="1" applyFill="1" applyBorder="1" applyAlignment="1">
      <alignment horizontal="right" vertical="center"/>
    </xf>
    <xf numFmtId="1" fontId="6" fillId="0" borderId="7" xfId="0" applyNumberFormat="1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10" fontId="6" fillId="0" borderId="7" xfId="0" applyNumberFormat="1" applyFont="1" applyFill="1" applyBorder="1" applyAlignment="1">
      <alignment horizontal="right" vertical="center"/>
    </xf>
    <xf numFmtId="4" fontId="7" fillId="0" borderId="7" xfId="0" applyNumberFormat="1" applyFont="1" applyFill="1" applyBorder="1" applyAlignment="1">
      <alignment horizontal="right" vertical="center"/>
    </xf>
    <xf numFmtId="4" fontId="6" fillId="0" borderId="7" xfId="0" applyNumberFormat="1" applyFont="1" applyFill="1" applyBorder="1" applyAlignment="1">
      <alignment horizontal="right" vertical="center"/>
    </xf>
    <xf numFmtId="4" fontId="6" fillId="0" borderId="8" xfId="0" applyNumberFormat="1" applyFont="1" applyFill="1" applyBorder="1" applyAlignment="1">
      <alignment horizontal="right" vertical="center"/>
    </xf>
    <xf numFmtId="2" fontId="7" fillId="0" borderId="10" xfId="0" applyNumberFormat="1" applyFont="1" applyFill="1" applyBorder="1" applyAlignment="1">
      <alignment horizontal="center" vertical="center" wrapText="1"/>
    </xf>
    <xf numFmtId="4" fontId="6" fillId="0" borderId="14" xfId="0" applyNumberFormat="1" applyFont="1" applyFill="1" applyBorder="1" applyAlignment="1">
      <alignment horizontal="right" vertical="center" wrapText="1"/>
    </xf>
    <xf numFmtId="4" fontId="7" fillId="0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4" fontId="6" fillId="0" borderId="11" xfId="0" applyNumberFormat="1" applyFont="1" applyFill="1" applyBorder="1" applyAlignment="1">
      <alignment horizontal="right" vertical="center"/>
    </xf>
    <xf numFmtId="2" fontId="7" fillId="0" borderId="4" xfId="0" applyNumberFormat="1" applyFont="1" applyFill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right" vertical="center" wrapText="1"/>
    </xf>
    <xf numFmtId="10" fontId="6" fillId="0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2" fontId="6" fillId="0" borderId="7" xfId="0" applyNumberFormat="1" applyFont="1" applyFill="1" applyBorder="1" applyAlignment="1">
      <alignment horizontal="center" vertical="center"/>
    </xf>
    <xf numFmtId="4" fontId="8" fillId="0" borderId="8" xfId="0" applyNumberFormat="1" applyFont="1" applyFill="1" applyBorder="1" applyAlignment="1">
      <alignment horizontal="right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10" fontId="6" fillId="0" borderId="7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right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4" fontId="8" fillId="0" borderId="10" xfId="0" applyNumberFormat="1" applyFont="1" applyFill="1" applyBorder="1" applyAlignment="1">
      <alignment horizontal="left" vertical="center" wrapText="1"/>
    </xf>
    <xf numFmtId="4" fontId="8" fillId="0" borderId="10" xfId="0" applyNumberFormat="1" applyFont="1" applyFill="1" applyBorder="1" applyAlignment="1">
      <alignment horizontal="right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2" fontId="7" fillId="0" borderId="17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right" vertical="center" wrapText="1"/>
    </xf>
    <xf numFmtId="1" fontId="6" fillId="0" borderId="18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2" fontId="7" fillId="0" borderId="20" xfId="0" applyNumberFormat="1" applyFont="1" applyFill="1" applyBorder="1" applyAlignment="1">
      <alignment horizontal="center" vertical="center" wrapText="1"/>
    </xf>
    <xf numFmtId="2" fontId="6" fillId="0" borderId="19" xfId="0" applyNumberFormat="1" applyFont="1" applyFill="1" applyBorder="1" applyAlignment="1">
      <alignment horizontal="center" vertical="center" wrapText="1"/>
    </xf>
    <xf numFmtId="4" fontId="6" fillId="0" borderId="19" xfId="0" applyNumberFormat="1" applyFont="1" applyFill="1" applyBorder="1" applyAlignment="1">
      <alignment horizontal="right" vertical="center" wrapText="1"/>
    </xf>
    <xf numFmtId="10" fontId="6" fillId="0" borderId="19" xfId="0" applyNumberFormat="1" applyFont="1" applyFill="1" applyBorder="1" applyAlignment="1">
      <alignment horizontal="right" vertical="center" wrapText="1"/>
    </xf>
    <xf numFmtId="4" fontId="7" fillId="0" borderId="19" xfId="0" applyNumberFormat="1" applyFont="1" applyFill="1" applyBorder="1" applyAlignment="1">
      <alignment horizontal="right" vertical="center" wrapText="1"/>
    </xf>
    <xf numFmtId="4" fontId="6" fillId="0" borderId="19" xfId="0" applyNumberFormat="1" applyFont="1" applyFill="1" applyBorder="1" applyAlignment="1">
      <alignment horizontal="right" vertical="center"/>
    </xf>
    <xf numFmtId="4" fontId="6" fillId="0" borderId="21" xfId="0" applyNumberFormat="1" applyFont="1" applyFill="1" applyBorder="1" applyAlignment="1">
      <alignment horizontal="right" vertical="center" wrapText="1"/>
    </xf>
    <xf numFmtId="1" fontId="6" fillId="0" borderId="22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2" fontId="7" fillId="0" borderId="22" xfId="0" applyNumberFormat="1" applyFont="1" applyFill="1" applyBorder="1" applyAlignment="1">
      <alignment horizontal="center" vertical="center" wrapText="1"/>
    </xf>
    <xf numFmtId="2" fontId="6" fillId="0" borderId="22" xfId="0" applyNumberFormat="1" applyFont="1" applyFill="1" applyBorder="1" applyAlignment="1">
      <alignment horizontal="center" vertical="center" wrapText="1"/>
    </xf>
    <xf numFmtId="4" fontId="6" fillId="0" borderId="22" xfId="0" applyNumberFormat="1" applyFont="1" applyFill="1" applyBorder="1" applyAlignment="1">
      <alignment horizontal="right" vertical="center" wrapText="1"/>
    </xf>
    <xf numFmtId="10" fontId="6" fillId="0" borderId="22" xfId="0" applyNumberFormat="1" applyFont="1" applyFill="1" applyBorder="1" applyAlignment="1">
      <alignment horizontal="right" vertical="center" wrapText="1"/>
    </xf>
    <xf numFmtId="4" fontId="7" fillId="0" borderId="22" xfId="0" applyNumberFormat="1" applyFont="1" applyFill="1" applyBorder="1" applyAlignment="1">
      <alignment horizontal="right" vertical="center" wrapText="1"/>
    </xf>
    <xf numFmtId="4" fontId="6" fillId="0" borderId="22" xfId="0" applyNumberFormat="1" applyFont="1" applyFill="1" applyBorder="1" applyAlignment="1">
      <alignment horizontal="right" vertical="center"/>
    </xf>
    <xf numFmtId="1" fontId="8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 vertical="center" wrapText="1"/>
    </xf>
    <xf numFmtId="4" fontId="8" fillId="0" borderId="22" xfId="0" applyNumberFormat="1" applyFont="1" applyFill="1" applyBorder="1" applyAlignment="1">
      <alignment horizontal="left" vertical="center" wrapText="1"/>
    </xf>
    <xf numFmtId="4" fontId="8" fillId="0" borderId="22" xfId="0" applyNumberFormat="1" applyFont="1" applyFill="1" applyBorder="1" applyAlignment="1">
      <alignment horizontal="right" vertical="center" wrapText="1"/>
    </xf>
    <xf numFmtId="4" fontId="8" fillId="0" borderId="22" xfId="0" applyNumberFormat="1" applyFont="1" applyFill="1" applyBorder="1" applyAlignment="1">
      <alignment horizontal="center" vertical="center" wrapText="1"/>
    </xf>
    <xf numFmtId="1" fontId="6" fillId="0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horizontal="right" vertical="center" wrapText="1"/>
    </xf>
    <xf numFmtId="10" fontId="6" fillId="0" borderId="24" xfId="0" applyNumberFormat="1" applyFont="1" applyFill="1" applyBorder="1" applyAlignment="1">
      <alignment horizontal="right" vertical="center" wrapText="1"/>
    </xf>
    <xf numFmtId="4" fontId="7" fillId="0" borderId="24" xfId="0" applyNumberFormat="1" applyFont="1" applyFill="1" applyBorder="1" applyAlignment="1">
      <alignment horizontal="right" vertical="center" wrapText="1"/>
    </xf>
    <xf numFmtId="4" fontId="6" fillId="0" borderId="25" xfId="0" applyNumberFormat="1" applyFont="1" applyFill="1" applyBorder="1" applyAlignment="1">
      <alignment horizontal="right" vertical="center" wrapText="1"/>
    </xf>
    <xf numFmtId="4" fontId="8" fillId="0" borderId="10" xfId="0" applyNumberFormat="1" applyFont="1" applyFill="1" applyBorder="1" applyAlignment="1">
      <alignment vertical="center" wrapText="1"/>
    </xf>
    <xf numFmtId="4" fontId="8" fillId="0" borderId="11" xfId="0" applyNumberFormat="1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topLeftCell="A75" workbookViewId="0">
      <selection activeCell="C96" sqref="C96"/>
    </sheetView>
  </sheetViews>
  <sheetFormatPr defaultRowHeight="14.25"/>
  <cols>
    <col min="2" max="2" width="17.875" customWidth="1"/>
    <col min="3" max="3" width="19.25" customWidth="1"/>
    <col min="4" max="4" width="14.25" customWidth="1"/>
    <col min="6" max="6" width="11.625" customWidth="1"/>
    <col min="7" max="7" width="9.5" bestFit="1" customWidth="1"/>
    <col min="10" max="10" width="12.375" bestFit="1" customWidth="1"/>
    <col min="11" max="11" width="9.5" bestFit="1" customWidth="1"/>
  </cols>
  <sheetData>
    <row r="1" spans="1:13" ht="18.75">
      <c r="A1" s="1"/>
      <c r="B1" s="1"/>
      <c r="C1" s="1"/>
      <c r="D1" s="1"/>
      <c r="E1" s="2"/>
      <c r="F1" s="2"/>
      <c r="G1" s="3" t="s">
        <v>0</v>
      </c>
      <c r="H1" s="4"/>
      <c r="I1" s="5"/>
      <c r="J1" s="6"/>
      <c r="K1" s="6"/>
      <c r="L1" s="6"/>
      <c r="M1" s="6"/>
    </row>
    <row r="2" spans="1:13" ht="51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8" t="s">
        <v>9</v>
      </c>
      <c r="J2" s="10" t="s">
        <v>10</v>
      </c>
      <c r="K2" s="10" t="s">
        <v>11</v>
      </c>
      <c r="L2" s="10" t="s">
        <v>12</v>
      </c>
      <c r="M2" s="11" t="s">
        <v>13</v>
      </c>
    </row>
    <row r="3" spans="1:13">
      <c r="A3" s="12" t="s">
        <v>14</v>
      </c>
      <c r="B3" s="13" t="s">
        <v>15</v>
      </c>
      <c r="C3" s="14" t="s">
        <v>16</v>
      </c>
      <c r="D3" s="13" t="s">
        <v>17</v>
      </c>
      <c r="E3" s="15" t="s">
        <v>18</v>
      </c>
      <c r="F3" s="16" t="s">
        <v>19</v>
      </c>
      <c r="G3" s="16" t="s">
        <v>20</v>
      </c>
      <c r="H3" s="16" t="s">
        <v>21</v>
      </c>
      <c r="I3" s="13" t="s">
        <v>22</v>
      </c>
      <c r="J3" s="17" t="s">
        <v>23</v>
      </c>
      <c r="K3" s="16" t="s">
        <v>24</v>
      </c>
      <c r="L3" s="16" t="s">
        <v>25</v>
      </c>
      <c r="M3" s="18" t="s">
        <v>26</v>
      </c>
    </row>
    <row r="4" spans="1:13" ht="63.75">
      <c r="A4" s="19">
        <v>1</v>
      </c>
      <c r="B4" s="20" t="s">
        <v>27</v>
      </c>
      <c r="C4" s="21" t="s">
        <v>28</v>
      </c>
      <c r="D4" s="20" t="s">
        <v>29</v>
      </c>
      <c r="E4" s="20" t="s">
        <v>30</v>
      </c>
      <c r="F4" s="22">
        <v>26873228</v>
      </c>
      <c r="G4" s="22">
        <f>F4</f>
        <v>26873228</v>
      </c>
      <c r="H4" s="22">
        <v>0</v>
      </c>
      <c r="I4" s="23">
        <v>0.84989999999999999</v>
      </c>
      <c r="J4" s="24">
        <v>22840000</v>
      </c>
      <c r="K4" s="22">
        <f>G4*100/122</f>
        <v>22027236.065573771</v>
      </c>
      <c r="L4" s="22">
        <f>F4-K4</f>
        <v>4845991.9344262294</v>
      </c>
      <c r="M4" s="25">
        <v>4033228</v>
      </c>
    </row>
    <row r="5" spans="1:13">
      <c r="A5" s="26" t="s">
        <v>31</v>
      </c>
      <c r="B5" s="27" t="s">
        <v>32</v>
      </c>
      <c r="C5" s="27"/>
      <c r="D5" s="27"/>
      <c r="E5" s="27"/>
      <c r="F5" s="28"/>
      <c r="G5" s="28"/>
      <c r="H5" s="28"/>
      <c r="I5" s="27"/>
      <c r="J5" s="29">
        <f>SUM(J4)</f>
        <v>22840000</v>
      </c>
      <c r="K5" s="30"/>
      <c r="L5" s="30"/>
      <c r="M5" s="31"/>
    </row>
    <row r="6" spans="1:13" ht="38.25">
      <c r="A6" s="19">
        <v>2</v>
      </c>
      <c r="B6" s="20" t="s">
        <v>33</v>
      </c>
      <c r="C6" s="21" t="s">
        <v>34</v>
      </c>
      <c r="D6" s="20" t="s">
        <v>35</v>
      </c>
      <c r="E6" s="20" t="s">
        <v>36</v>
      </c>
      <c r="F6" s="32">
        <v>9854117.6500000004</v>
      </c>
      <c r="G6" s="32">
        <f>F6</f>
        <v>9854117.6500000004</v>
      </c>
      <c r="H6" s="32">
        <v>0</v>
      </c>
      <c r="I6" s="33">
        <v>0.85</v>
      </c>
      <c r="J6" s="24">
        <v>8376000</v>
      </c>
      <c r="K6" s="32">
        <v>8149276.7599999998</v>
      </c>
      <c r="L6" s="32">
        <f>F6-K6</f>
        <v>1704840.8900000006</v>
      </c>
      <c r="M6" s="34">
        <f>F6-J6</f>
        <v>1478117.6500000004</v>
      </c>
    </row>
    <row r="7" spans="1:13" ht="63.75">
      <c r="A7" s="19">
        <v>3</v>
      </c>
      <c r="B7" s="20" t="s">
        <v>33</v>
      </c>
      <c r="C7" s="35" t="s">
        <v>37</v>
      </c>
      <c r="D7" s="36" t="s">
        <v>38</v>
      </c>
      <c r="E7" s="20" t="s">
        <v>39</v>
      </c>
      <c r="F7" s="32">
        <v>5317647.0599999996</v>
      </c>
      <c r="G7" s="32">
        <f>F7</f>
        <v>5317647.0599999996</v>
      </c>
      <c r="H7" s="32">
        <v>0</v>
      </c>
      <c r="I7" s="33">
        <v>0.85</v>
      </c>
      <c r="J7" s="24">
        <f>G7*I7</f>
        <v>4520000.0009999992</v>
      </c>
      <c r="K7" s="32">
        <v>4409223.0599999996</v>
      </c>
      <c r="L7" s="32">
        <f>F7-K7</f>
        <v>908424</v>
      </c>
      <c r="M7" s="34">
        <f>F7-J7</f>
        <v>797647.05900000036</v>
      </c>
    </row>
    <row r="8" spans="1:13" ht="51">
      <c r="A8" s="19">
        <v>4</v>
      </c>
      <c r="B8" s="36" t="s">
        <v>40</v>
      </c>
      <c r="C8" s="35" t="s">
        <v>41</v>
      </c>
      <c r="D8" s="36" t="s">
        <v>42</v>
      </c>
      <c r="E8" s="20" t="s">
        <v>43</v>
      </c>
      <c r="F8" s="32">
        <v>3436867.78</v>
      </c>
      <c r="G8" s="32">
        <f>F8</f>
        <v>3436867.78</v>
      </c>
      <c r="H8" s="32">
        <v>0</v>
      </c>
      <c r="I8" s="33">
        <v>0.84030000000000005</v>
      </c>
      <c r="J8" s="24">
        <v>2888000</v>
      </c>
      <c r="K8" s="32">
        <v>2834416.21</v>
      </c>
      <c r="L8" s="32">
        <f>F8-K8</f>
        <v>602451.56999999983</v>
      </c>
      <c r="M8" s="34">
        <f>F8-J8</f>
        <v>548867.7799999998</v>
      </c>
    </row>
    <row r="9" spans="1:13" ht="63.75">
      <c r="A9" s="19">
        <v>5</v>
      </c>
      <c r="B9" s="20" t="s">
        <v>44</v>
      </c>
      <c r="C9" s="21" t="s">
        <v>45</v>
      </c>
      <c r="D9" s="20" t="s">
        <v>46</v>
      </c>
      <c r="E9" s="20" t="s">
        <v>47</v>
      </c>
      <c r="F9" s="32">
        <v>2859691.47</v>
      </c>
      <c r="G9" s="32">
        <v>2818455.52</v>
      </c>
      <c r="H9" s="32">
        <f>F9-G9</f>
        <v>41235.950000000186</v>
      </c>
      <c r="I9" s="33">
        <v>0.85</v>
      </c>
      <c r="J9" s="24">
        <f>G9*I9</f>
        <v>2395687.1919999998</v>
      </c>
      <c r="K9" s="32">
        <v>2344009.4</v>
      </c>
      <c r="L9" s="32">
        <f>22%*K9</f>
        <v>515682.06799999997</v>
      </c>
      <c r="M9" s="34">
        <f>F9-J9</f>
        <v>464004.2780000004</v>
      </c>
    </row>
    <row r="10" spans="1:13">
      <c r="A10" s="26" t="s">
        <v>31</v>
      </c>
      <c r="B10" s="27" t="s">
        <v>48</v>
      </c>
      <c r="C10" s="27"/>
      <c r="D10" s="27"/>
      <c r="E10" s="27"/>
      <c r="F10" s="28"/>
      <c r="G10" s="28"/>
      <c r="H10" s="28"/>
      <c r="I10" s="27"/>
      <c r="J10" s="29">
        <f>SUM(J6:J9)</f>
        <v>18179687.192999996</v>
      </c>
      <c r="K10" s="30"/>
      <c r="L10" s="30"/>
      <c r="M10" s="31"/>
    </row>
    <row r="11" spans="1:13" ht="63.75">
      <c r="A11" s="19">
        <v>6</v>
      </c>
      <c r="B11" s="36" t="s">
        <v>49</v>
      </c>
      <c r="C11" s="35" t="s">
        <v>50</v>
      </c>
      <c r="D11" s="36" t="s">
        <v>51</v>
      </c>
      <c r="E11" s="20" t="s">
        <v>52</v>
      </c>
      <c r="F11" s="32">
        <v>2785882.36</v>
      </c>
      <c r="G11" s="32">
        <f t="shared" ref="G11:G18" si="0">F11</f>
        <v>2785882.36</v>
      </c>
      <c r="H11" s="32">
        <v>0</v>
      </c>
      <c r="I11" s="33">
        <v>0.85</v>
      </c>
      <c r="J11" s="24">
        <v>2368000</v>
      </c>
      <c r="K11" s="32">
        <v>2283510.13</v>
      </c>
      <c r="L11" s="32">
        <f t="shared" ref="L11:L18" si="1">F11-K11</f>
        <v>502372.23</v>
      </c>
      <c r="M11" s="34">
        <f t="shared" ref="M11:M18" si="2">F11-J11</f>
        <v>417882.35999999987</v>
      </c>
    </row>
    <row r="12" spans="1:13" ht="76.5">
      <c r="A12" s="19">
        <v>7</v>
      </c>
      <c r="B12" s="36" t="s">
        <v>49</v>
      </c>
      <c r="C12" s="35" t="s">
        <v>53</v>
      </c>
      <c r="D12" s="36" t="s">
        <v>54</v>
      </c>
      <c r="E12" s="20" t="s">
        <v>55</v>
      </c>
      <c r="F12" s="32">
        <v>659764.71</v>
      </c>
      <c r="G12" s="32">
        <f t="shared" si="0"/>
        <v>659764.71</v>
      </c>
      <c r="H12" s="32">
        <v>0</v>
      </c>
      <c r="I12" s="33">
        <v>0.85</v>
      </c>
      <c r="J12" s="24">
        <f>G12*I12</f>
        <v>560800.00349999999</v>
      </c>
      <c r="K12" s="32">
        <v>540790.75</v>
      </c>
      <c r="L12" s="32">
        <f t="shared" si="1"/>
        <v>118973.95999999996</v>
      </c>
      <c r="M12" s="34">
        <f t="shared" si="2"/>
        <v>98964.706499999971</v>
      </c>
    </row>
    <row r="13" spans="1:13" ht="76.5">
      <c r="A13" s="19">
        <v>8</v>
      </c>
      <c r="B13" s="36" t="s">
        <v>49</v>
      </c>
      <c r="C13" s="35" t="s">
        <v>56</v>
      </c>
      <c r="D13" s="36" t="s">
        <v>57</v>
      </c>
      <c r="E13" s="20" t="s">
        <v>58</v>
      </c>
      <c r="F13" s="32">
        <v>765257.31</v>
      </c>
      <c r="G13" s="32">
        <f t="shared" si="0"/>
        <v>765257.31</v>
      </c>
      <c r="H13" s="32">
        <v>0</v>
      </c>
      <c r="I13" s="33">
        <v>0.52270000000000005</v>
      </c>
      <c r="J13" s="24">
        <f>G13*I13</f>
        <v>399999.99593700009</v>
      </c>
      <c r="K13" s="32">
        <v>627260.09</v>
      </c>
      <c r="L13" s="32">
        <f t="shared" si="1"/>
        <v>137997.22000000009</v>
      </c>
      <c r="M13" s="34">
        <f t="shared" si="2"/>
        <v>365257.31406299997</v>
      </c>
    </row>
    <row r="14" spans="1:13" ht="51">
      <c r="A14" s="19">
        <v>9</v>
      </c>
      <c r="B14" s="36" t="s">
        <v>49</v>
      </c>
      <c r="C14" s="35" t="s">
        <v>59</v>
      </c>
      <c r="D14" s="36" t="s">
        <v>60</v>
      </c>
      <c r="E14" s="20" t="s">
        <v>61</v>
      </c>
      <c r="F14" s="32">
        <v>705882.36</v>
      </c>
      <c r="G14" s="32">
        <f t="shared" si="0"/>
        <v>705882.36</v>
      </c>
      <c r="H14" s="32">
        <v>0</v>
      </c>
      <c r="I14" s="33">
        <v>0.85</v>
      </c>
      <c r="J14" s="24">
        <v>600000</v>
      </c>
      <c r="K14" s="32">
        <v>578592.12</v>
      </c>
      <c r="L14" s="32">
        <f t="shared" si="1"/>
        <v>127290.23999999999</v>
      </c>
      <c r="M14" s="34">
        <f t="shared" si="2"/>
        <v>105882.35999999999</v>
      </c>
    </row>
    <row r="15" spans="1:13" ht="51">
      <c r="A15" s="37">
        <v>10</v>
      </c>
      <c r="B15" s="36" t="s">
        <v>49</v>
      </c>
      <c r="C15" s="38" t="s">
        <v>62</v>
      </c>
      <c r="D15" s="39" t="s">
        <v>63</v>
      </c>
      <c r="E15" s="40" t="s">
        <v>64</v>
      </c>
      <c r="F15" s="41">
        <v>1006709.83</v>
      </c>
      <c r="G15" s="41">
        <f t="shared" si="0"/>
        <v>1006709.83</v>
      </c>
      <c r="H15" s="41">
        <v>0</v>
      </c>
      <c r="I15" s="42">
        <v>0.84950000000000003</v>
      </c>
      <c r="J15" s="43">
        <f>G15*I15</f>
        <v>855200.00058500003</v>
      </c>
      <c r="K15" s="41">
        <v>825171.99</v>
      </c>
      <c r="L15" s="41">
        <f t="shared" si="1"/>
        <v>181537.83999999997</v>
      </c>
      <c r="M15" s="44">
        <f t="shared" si="2"/>
        <v>151509.82941499993</v>
      </c>
    </row>
    <row r="16" spans="1:13" ht="51">
      <c r="A16" s="45">
        <v>11</v>
      </c>
      <c r="B16" s="36" t="s">
        <v>49</v>
      </c>
      <c r="C16" s="46" t="s">
        <v>65</v>
      </c>
      <c r="D16" s="47" t="s">
        <v>66</v>
      </c>
      <c r="E16" s="48" t="s">
        <v>67</v>
      </c>
      <c r="F16" s="49">
        <v>600000</v>
      </c>
      <c r="G16" s="49">
        <f t="shared" si="0"/>
        <v>600000</v>
      </c>
      <c r="H16" s="49">
        <v>0</v>
      </c>
      <c r="I16" s="50">
        <f>J16/G16</f>
        <v>0.85</v>
      </c>
      <c r="J16" s="51">
        <v>510000</v>
      </c>
      <c r="K16" s="49">
        <v>491803.28</v>
      </c>
      <c r="L16" s="49">
        <f t="shared" si="1"/>
        <v>108196.71999999997</v>
      </c>
      <c r="M16" s="52">
        <f t="shared" si="2"/>
        <v>90000</v>
      </c>
    </row>
    <row r="17" spans="1:13" ht="63.75">
      <c r="A17" s="19">
        <v>12</v>
      </c>
      <c r="B17" s="36" t="s">
        <v>49</v>
      </c>
      <c r="C17" s="35" t="s">
        <v>68</v>
      </c>
      <c r="D17" s="36" t="s">
        <v>69</v>
      </c>
      <c r="E17" s="20" t="s">
        <v>64</v>
      </c>
      <c r="F17" s="32">
        <v>600000</v>
      </c>
      <c r="G17" s="32">
        <f t="shared" si="0"/>
        <v>600000</v>
      </c>
      <c r="H17" s="32">
        <v>0</v>
      </c>
      <c r="I17" s="33">
        <f>J17/G17</f>
        <v>0.85</v>
      </c>
      <c r="J17" s="24">
        <v>510000</v>
      </c>
      <c r="K17" s="32">
        <v>491803.28</v>
      </c>
      <c r="L17" s="32">
        <f t="shared" si="1"/>
        <v>108196.71999999997</v>
      </c>
      <c r="M17" s="34">
        <f t="shared" si="2"/>
        <v>90000</v>
      </c>
    </row>
    <row r="18" spans="1:13" ht="76.5">
      <c r="A18" s="19">
        <v>13</v>
      </c>
      <c r="B18" s="36" t="s">
        <v>49</v>
      </c>
      <c r="C18" s="35" t="s">
        <v>70</v>
      </c>
      <c r="D18" s="36" t="s">
        <v>71</v>
      </c>
      <c r="E18" s="20" t="s">
        <v>72</v>
      </c>
      <c r="F18" s="32">
        <v>654965.15</v>
      </c>
      <c r="G18" s="32">
        <f t="shared" si="0"/>
        <v>654965.15</v>
      </c>
      <c r="H18" s="32">
        <v>0</v>
      </c>
      <c r="I18" s="33">
        <v>0.84889999999999999</v>
      </c>
      <c r="J18" s="24">
        <f>G18*I18</f>
        <v>555999.91583499999</v>
      </c>
      <c r="K18" s="32">
        <v>536856.68000000005</v>
      </c>
      <c r="L18" s="32">
        <f t="shared" si="1"/>
        <v>118108.46999999997</v>
      </c>
      <c r="M18" s="34">
        <f t="shared" si="2"/>
        <v>98965.234165000031</v>
      </c>
    </row>
    <row r="19" spans="1:13" ht="28.5">
      <c r="A19" s="26" t="s">
        <v>31</v>
      </c>
      <c r="B19" s="27" t="s">
        <v>73</v>
      </c>
      <c r="C19" s="27"/>
      <c r="D19" s="27"/>
      <c r="E19" s="27"/>
      <c r="F19" s="28"/>
      <c r="G19" s="28"/>
      <c r="H19" s="28"/>
      <c r="I19" s="27"/>
      <c r="J19" s="29">
        <f>SUM(J11:J18)</f>
        <v>6359999.9158569993</v>
      </c>
      <c r="K19" s="30"/>
      <c r="L19" s="30"/>
      <c r="M19" s="31"/>
    </row>
    <row r="20" spans="1:13" ht="63.75">
      <c r="A20" s="19">
        <v>14</v>
      </c>
      <c r="B20" s="36" t="s">
        <v>74</v>
      </c>
      <c r="C20" s="35" t="s">
        <v>75</v>
      </c>
      <c r="D20" s="36" t="s">
        <v>76</v>
      </c>
      <c r="E20" s="20" t="s">
        <v>77</v>
      </c>
      <c r="F20" s="32">
        <v>1529411.81</v>
      </c>
      <c r="G20" s="32">
        <f t="shared" ref="G20:G26" si="3">F20</f>
        <v>1529411.81</v>
      </c>
      <c r="H20" s="32">
        <v>0</v>
      </c>
      <c r="I20" s="33">
        <v>0.85</v>
      </c>
      <c r="J20" s="24">
        <v>1300000.04</v>
      </c>
      <c r="K20" s="32">
        <v>1253616.24</v>
      </c>
      <c r="L20" s="32">
        <f t="shared" ref="L20:L26" si="4">F20-K20</f>
        <v>275795.57000000007</v>
      </c>
      <c r="M20" s="34">
        <f>F20-J20</f>
        <v>229411.77000000002</v>
      </c>
    </row>
    <row r="21" spans="1:13" ht="63.75">
      <c r="A21" s="19">
        <v>15</v>
      </c>
      <c r="B21" s="36" t="s">
        <v>74</v>
      </c>
      <c r="C21" s="35" t="s">
        <v>78</v>
      </c>
      <c r="D21" s="36" t="s">
        <v>79</v>
      </c>
      <c r="E21" s="20" t="s">
        <v>80</v>
      </c>
      <c r="F21" s="32">
        <v>392834.69</v>
      </c>
      <c r="G21" s="32">
        <f t="shared" si="3"/>
        <v>392834.69</v>
      </c>
      <c r="H21" s="32">
        <v>0</v>
      </c>
      <c r="I21" s="33">
        <v>0.63639999999999997</v>
      </c>
      <c r="J21" s="24">
        <f>G21*I21</f>
        <v>249999.99671599999</v>
      </c>
      <c r="K21" s="32">
        <v>321995.65000000002</v>
      </c>
      <c r="L21" s="32">
        <f t="shared" si="4"/>
        <v>70839.039999999979</v>
      </c>
      <c r="M21" s="34">
        <f>F21-J21</f>
        <v>142834.69328400001</v>
      </c>
    </row>
    <row r="22" spans="1:13" ht="76.5">
      <c r="A22" s="19">
        <v>16</v>
      </c>
      <c r="B22" s="36" t="s">
        <v>74</v>
      </c>
      <c r="C22" s="35" t="s">
        <v>81</v>
      </c>
      <c r="D22" s="36" t="s">
        <v>82</v>
      </c>
      <c r="E22" s="20" t="s">
        <v>83</v>
      </c>
      <c r="F22" s="32">
        <v>970588.24</v>
      </c>
      <c r="G22" s="32">
        <f t="shared" si="3"/>
        <v>970588.24</v>
      </c>
      <c r="H22" s="32">
        <v>0</v>
      </c>
      <c r="I22" s="33">
        <v>0.85</v>
      </c>
      <c r="J22" s="24">
        <v>825000</v>
      </c>
      <c r="K22" s="32">
        <v>795564.13</v>
      </c>
      <c r="L22" s="32">
        <f t="shared" si="4"/>
        <v>175024.11</v>
      </c>
      <c r="M22" s="34">
        <f>F22-J22</f>
        <v>145588.24</v>
      </c>
    </row>
    <row r="23" spans="1:13" ht="76.5">
      <c r="A23" s="19">
        <v>17</v>
      </c>
      <c r="B23" s="36" t="s">
        <v>74</v>
      </c>
      <c r="C23" s="35" t="s">
        <v>84</v>
      </c>
      <c r="D23" s="36" t="s">
        <v>85</v>
      </c>
      <c r="E23" s="20" t="s">
        <v>86</v>
      </c>
      <c r="F23" s="32">
        <v>963854.22</v>
      </c>
      <c r="G23" s="32">
        <f t="shared" si="3"/>
        <v>963854.22</v>
      </c>
      <c r="H23" s="32">
        <v>0</v>
      </c>
      <c r="I23" s="33">
        <v>0.747</v>
      </c>
      <c r="J23" s="24">
        <v>719999.1</v>
      </c>
      <c r="K23" s="32">
        <v>790044.44</v>
      </c>
      <c r="L23" s="32">
        <f t="shared" si="4"/>
        <v>173809.78000000003</v>
      </c>
      <c r="M23" s="34">
        <f>F23-J23</f>
        <v>243855.12</v>
      </c>
    </row>
    <row r="24" spans="1:13" ht="51">
      <c r="A24" s="19">
        <v>18</v>
      </c>
      <c r="B24" s="36" t="s">
        <v>74</v>
      </c>
      <c r="C24" s="21" t="s">
        <v>87</v>
      </c>
      <c r="D24" s="20" t="s">
        <v>66</v>
      </c>
      <c r="E24" s="20" t="s">
        <v>88</v>
      </c>
      <c r="F24" s="32">
        <v>875884</v>
      </c>
      <c r="G24" s="32">
        <f t="shared" si="3"/>
        <v>875884</v>
      </c>
      <c r="H24" s="32">
        <v>0</v>
      </c>
      <c r="I24" s="53">
        <v>0.85</v>
      </c>
      <c r="J24" s="24">
        <f>F24*I24</f>
        <v>744501.4</v>
      </c>
      <c r="K24" s="32">
        <v>717937.7</v>
      </c>
      <c r="L24" s="32">
        <f t="shared" si="4"/>
        <v>157946.30000000005</v>
      </c>
      <c r="M24" s="34">
        <f>F24-J24</f>
        <v>131382.59999999998</v>
      </c>
    </row>
    <row r="25" spans="1:13" ht="76.5">
      <c r="A25" s="19">
        <v>19</v>
      </c>
      <c r="B25" s="36" t="s">
        <v>74</v>
      </c>
      <c r="C25" s="21" t="s">
        <v>89</v>
      </c>
      <c r="D25" s="20" t="s">
        <v>35</v>
      </c>
      <c r="E25" s="20" t="s">
        <v>61</v>
      </c>
      <c r="F25" s="32">
        <v>1600000</v>
      </c>
      <c r="G25" s="32">
        <f t="shared" si="3"/>
        <v>1600000</v>
      </c>
      <c r="H25" s="32">
        <v>0</v>
      </c>
      <c r="I25" s="54">
        <v>0.4032</v>
      </c>
      <c r="J25" s="24">
        <v>645116</v>
      </c>
      <c r="K25" s="32">
        <v>1311475.4099999999</v>
      </c>
      <c r="L25" s="32">
        <f t="shared" si="4"/>
        <v>288524.59000000008</v>
      </c>
      <c r="M25" s="34">
        <v>954884</v>
      </c>
    </row>
    <row r="26" spans="1:13" ht="76.5">
      <c r="A26" s="19">
        <v>20</v>
      </c>
      <c r="B26" s="36" t="s">
        <v>74</v>
      </c>
      <c r="C26" s="21" t="s">
        <v>90</v>
      </c>
      <c r="D26" s="20" t="s">
        <v>91</v>
      </c>
      <c r="E26" s="20" t="s">
        <v>92</v>
      </c>
      <c r="F26" s="32">
        <v>2819892.14</v>
      </c>
      <c r="G26" s="32">
        <f t="shared" si="3"/>
        <v>2819892.14</v>
      </c>
      <c r="H26" s="32">
        <v>0</v>
      </c>
      <c r="I26" s="55">
        <v>0.24540000000000001</v>
      </c>
      <c r="J26" s="24">
        <v>692001.53</v>
      </c>
      <c r="K26" s="32">
        <v>2311387</v>
      </c>
      <c r="L26" s="32">
        <f t="shared" si="4"/>
        <v>508505.14000000013</v>
      </c>
      <c r="M26" s="34">
        <v>2127890.61</v>
      </c>
    </row>
    <row r="27" spans="1:13">
      <c r="A27" s="26" t="s">
        <v>31</v>
      </c>
      <c r="B27" s="27" t="s">
        <v>93</v>
      </c>
      <c r="C27" s="27"/>
      <c r="D27" s="27"/>
      <c r="E27" s="27"/>
      <c r="F27" s="28"/>
      <c r="G27" s="28"/>
      <c r="H27" s="28"/>
      <c r="I27" s="27"/>
      <c r="J27" s="29">
        <f>SUM(J20:J26)</f>
        <v>5176618.0667160004</v>
      </c>
      <c r="K27" s="30"/>
      <c r="L27" s="30"/>
      <c r="M27" s="31"/>
    </row>
    <row r="28" spans="1:13" ht="51">
      <c r="A28" s="19">
        <v>21</v>
      </c>
      <c r="B28" s="20" t="s">
        <v>94</v>
      </c>
      <c r="C28" s="21" t="s">
        <v>95</v>
      </c>
      <c r="D28" s="20" t="s">
        <v>35</v>
      </c>
      <c r="E28" s="56" t="s">
        <v>96</v>
      </c>
      <c r="F28" s="32">
        <v>4395656.84</v>
      </c>
      <c r="G28" s="32">
        <f>F28</f>
        <v>4395656.84</v>
      </c>
      <c r="H28" s="32">
        <v>0</v>
      </c>
      <c r="I28" s="33">
        <v>0.83809999999999996</v>
      </c>
      <c r="J28" s="24">
        <v>3684000</v>
      </c>
      <c r="K28" s="32">
        <v>3602997.41</v>
      </c>
      <c r="L28" s="32">
        <f t="shared" ref="L28:L35" si="5">F28-K28</f>
        <v>792659.4299999997</v>
      </c>
      <c r="M28" s="34">
        <f t="shared" ref="M28:M36" si="6">F28-J28</f>
        <v>711656.83999999985</v>
      </c>
    </row>
    <row r="29" spans="1:13" ht="63.75">
      <c r="A29" s="19">
        <v>22</v>
      </c>
      <c r="B29" s="20" t="s">
        <v>94</v>
      </c>
      <c r="C29" s="21" t="s">
        <v>97</v>
      </c>
      <c r="D29" s="20" t="s">
        <v>98</v>
      </c>
      <c r="E29" s="56" t="s">
        <v>99</v>
      </c>
      <c r="F29" s="32">
        <v>2012444.84</v>
      </c>
      <c r="G29" s="32">
        <f>F29</f>
        <v>2012444.84</v>
      </c>
      <c r="H29" s="32">
        <v>0</v>
      </c>
      <c r="I29" s="33">
        <v>0.85</v>
      </c>
      <c r="J29" s="24">
        <v>1710578.11</v>
      </c>
      <c r="K29" s="32">
        <v>1649544.95</v>
      </c>
      <c r="L29" s="32">
        <f t="shared" si="5"/>
        <v>362899.89000000013</v>
      </c>
      <c r="M29" s="34">
        <f t="shared" si="6"/>
        <v>301866.73</v>
      </c>
    </row>
    <row r="30" spans="1:13" ht="76.5">
      <c r="A30" s="19">
        <v>23</v>
      </c>
      <c r="B30" s="20" t="s">
        <v>94</v>
      </c>
      <c r="C30" s="35" t="s">
        <v>100</v>
      </c>
      <c r="D30" s="36" t="s">
        <v>101</v>
      </c>
      <c r="E30" s="20" t="s">
        <v>102</v>
      </c>
      <c r="F30" s="32">
        <v>445649.89</v>
      </c>
      <c r="G30" s="32">
        <v>433148.89</v>
      </c>
      <c r="H30" s="32">
        <f>F30-G30</f>
        <v>12501</v>
      </c>
      <c r="I30" s="33">
        <v>0.64019999999999999</v>
      </c>
      <c r="J30" s="24">
        <f>G30*I30</f>
        <v>277301.91937800002</v>
      </c>
      <c r="K30" s="32">
        <v>365286.8</v>
      </c>
      <c r="L30" s="32">
        <f t="shared" si="5"/>
        <v>80363.090000000026</v>
      </c>
      <c r="M30" s="34">
        <f t="shared" si="6"/>
        <v>168347.97062199999</v>
      </c>
    </row>
    <row r="31" spans="1:13" ht="38.25">
      <c r="A31" s="19">
        <v>24</v>
      </c>
      <c r="B31" s="36" t="s">
        <v>103</v>
      </c>
      <c r="C31" s="35" t="s">
        <v>104</v>
      </c>
      <c r="D31" s="36" t="s">
        <v>105</v>
      </c>
      <c r="E31" s="20" t="s">
        <v>106</v>
      </c>
      <c r="F31" s="32">
        <v>305882.36</v>
      </c>
      <c r="G31" s="32">
        <f>F31</f>
        <v>305882.36</v>
      </c>
      <c r="H31" s="32">
        <v>0</v>
      </c>
      <c r="I31" s="33">
        <v>0.85</v>
      </c>
      <c r="J31" s="24">
        <v>260000</v>
      </c>
      <c r="K31" s="32">
        <v>250723.25</v>
      </c>
      <c r="L31" s="32">
        <f t="shared" si="5"/>
        <v>55159.109999999986</v>
      </c>
      <c r="M31" s="34">
        <f t="shared" si="6"/>
        <v>45882.359999999986</v>
      </c>
    </row>
    <row r="32" spans="1:13" ht="51">
      <c r="A32" s="19">
        <v>25</v>
      </c>
      <c r="B32" s="36" t="s">
        <v>103</v>
      </c>
      <c r="C32" s="21" t="s">
        <v>107</v>
      </c>
      <c r="D32" s="20" t="s">
        <v>66</v>
      </c>
      <c r="E32" s="20" t="s">
        <v>108</v>
      </c>
      <c r="F32" s="32">
        <v>265000</v>
      </c>
      <c r="G32" s="32">
        <v>265000</v>
      </c>
      <c r="H32" s="57">
        <v>0</v>
      </c>
      <c r="I32" s="58">
        <f>J32/G32</f>
        <v>0.85</v>
      </c>
      <c r="J32" s="59">
        <v>225250</v>
      </c>
      <c r="K32" s="60">
        <v>217213.12</v>
      </c>
      <c r="L32" s="32">
        <f t="shared" si="5"/>
        <v>47786.880000000005</v>
      </c>
      <c r="M32" s="61">
        <f t="shared" si="6"/>
        <v>39750</v>
      </c>
    </row>
    <row r="33" spans="1:13" ht="76.5">
      <c r="A33" s="37">
        <v>26</v>
      </c>
      <c r="B33" s="39" t="s">
        <v>103</v>
      </c>
      <c r="C33" s="62" t="s">
        <v>109</v>
      </c>
      <c r="D33" s="40" t="s">
        <v>110</v>
      </c>
      <c r="E33" s="40" t="s">
        <v>111</v>
      </c>
      <c r="F33" s="41">
        <v>518774.07</v>
      </c>
      <c r="G33" s="41">
        <f>F33</f>
        <v>518774.07</v>
      </c>
      <c r="H33" s="63">
        <v>0</v>
      </c>
      <c r="I33" s="53">
        <v>0.85</v>
      </c>
      <c r="J33" s="64">
        <f>G33*I33</f>
        <v>440957.9595</v>
      </c>
      <c r="K33" s="65">
        <v>425224.65</v>
      </c>
      <c r="L33" s="41">
        <f t="shared" si="5"/>
        <v>93549.419999999984</v>
      </c>
      <c r="M33" s="66">
        <f t="shared" si="6"/>
        <v>77816.11050000001</v>
      </c>
    </row>
    <row r="34" spans="1:13" ht="51">
      <c r="A34" s="45">
        <v>27</v>
      </c>
      <c r="B34" s="47" t="s">
        <v>103</v>
      </c>
      <c r="C34" s="67" t="s">
        <v>112</v>
      </c>
      <c r="D34" s="48" t="s">
        <v>110</v>
      </c>
      <c r="E34" s="48" t="s">
        <v>113</v>
      </c>
      <c r="F34" s="49">
        <v>268339.53000000003</v>
      </c>
      <c r="G34" s="49">
        <f>F34</f>
        <v>268339.53000000003</v>
      </c>
      <c r="H34" s="68">
        <v>0</v>
      </c>
      <c r="I34" s="69">
        <v>0.85</v>
      </c>
      <c r="J34" s="70">
        <f>G34*I34</f>
        <v>228088.60050000003</v>
      </c>
      <c r="K34" s="71">
        <v>219950.43</v>
      </c>
      <c r="L34" s="49">
        <f t="shared" si="5"/>
        <v>48389.100000000035</v>
      </c>
      <c r="M34" s="72">
        <f t="shared" si="6"/>
        <v>40250.929499999998</v>
      </c>
    </row>
    <row r="35" spans="1:13" ht="63.75">
      <c r="A35" s="19">
        <v>28</v>
      </c>
      <c r="B35" s="36" t="s">
        <v>103</v>
      </c>
      <c r="C35" s="21" t="s">
        <v>114</v>
      </c>
      <c r="D35" s="20" t="s">
        <v>69</v>
      </c>
      <c r="E35" s="20" t="s">
        <v>115</v>
      </c>
      <c r="F35" s="32">
        <v>193882.32</v>
      </c>
      <c r="G35" s="32">
        <f>F35</f>
        <v>193882.32</v>
      </c>
      <c r="H35" s="57">
        <v>0</v>
      </c>
      <c r="I35" s="58">
        <v>0.85</v>
      </c>
      <c r="J35" s="59">
        <v>164799.97</v>
      </c>
      <c r="K35" s="60">
        <v>158919.93</v>
      </c>
      <c r="L35" s="32">
        <f t="shared" si="5"/>
        <v>34962.390000000014</v>
      </c>
      <c r="M35" s="61">
        <f t="shared" si="6"/>
        <v>29082.350000000006</v>
      </c>
    </row>
    <row r="36" spans="1:13" ht="76.5">
      <c r="A36" s="19">
        <v>29</v>
      </c>
      <c r="B36" s="36" t="s">
        <v>103</v>
      </c>
      <c r="C36" s="35" t="s">
        <v>116</v>
      </c>
      <c r="D36" s="36" t="s">
        <v>117</v>
      </c>
      <c r="E36" s="20" t="s">
        <v>118</v>
      </c>
      <c r="F36" s="32">
        <f>K36+L36</f>
        <v>1849520</v>
      </c>
      <c r="G36" s="32">
        <v>1516000</v>
      </c>
      <c r="H36" s="32">
        <v>333520</v>
      </c>
      <c r="I36" s="33">
        <f>J36/G36</f>
        <v>0.65959999999999996</v>
      </c>
      <c r="J36" s="24">
        <v>999953.6</v>
      </c>
      <c r="K36" s="32">
        <v>1516000</v>
      </c>
      <c r="L36" s="32">
        <f>K36*22/100</f>
        <v>333520</v>
      </c>
      <c r="M36" s="34">
        <f t="shared" si="6"/>
        <v>849566.4</v>
      </c>
    </row>
    <row r="37" spans="1:13">
      <c r="A37" s="26" t="s">
        <v>31</v>
      </c>
      <c r="B37" s="27" t="s">
        <v>119</v>
      </c>
      <c r="C37" s="27"/>
      <c r="D37" s="27"/>
      <c r="E37" s="27"/>
      <c r="F37" s="30"/>
      <c r="G37" s="30"/>
      <c r="H37" s="30"/>
      <c r="I37" s="30"/>
      <c r="J37" s="29">
        <f>SUM(J28:J36)</f>
        <v>7990930.1593779996</v>
      </c>
      <c r="K37" s="30"/>
      <c r="L37" s="30"/>
      <c r="M37" s="31"/>
    </row>
    <row r="38" spans="1:13" ht="127.5">
      <c r="A38" s="19">
        <v>30</v>
      </c>
      <c r="B38" s="36" t="s">
        <v>120</v>
      </c>
      <c r="C38" s="35" t="s">
        <v>121</v>
      </c>
      <c r="D38" s="36" t="s">
        <v>122</v>
      </c>
      <c r="E38" s="20" t="s">
        <v>123</v>
      </c>
      <c r="F38" s="32">
        <v>3716491.72</v>
      </c>
      <c r="G38" s="32">
        <v>3666349.72</v>
      </c>
      <c r="H38" s="32">
        <f>F38-G38</f>
        <v>50142</v>
      </c>
      <c r="I38" s="33">
        <v>0.85</v>
      </c>
      <c r="J38" s="24">
        <f>G38*I38</f>
        <v>3116397.2620000001</v>
      </c>
      <c r="K38" s="32">
        <v>3046304.69</v>
      </c>
      <c r="L38" s="32">
        <v>670187.03</v>
      </c>
      <c r="M38" s="34">
        <f t="shared" ref="M38:M44" si="7">F38-J38</f>
        <v>600094.4580000001</v>
      </c>
    </row>
    <row r="39" spans="1:13" ht="38.25">
      <c r="A39" s="19">
        <v>31</v>
      </c>
      <c r="B39" s="36" t="s">
        <v>120</v>
      </c>
      <c r="C39" s="35" t="s">
        <v>124</v>
      </c>
      <c r="D39" s="36" t="s">
        <v>125</v>
      </c>
      <c r="E39" s="20" t="s">
        <v>126</v>
      </c>
      <c r="F39" s="32">
        <v>2782862.75</v>
      </c>
      <c r="G39" s="32">
        <v>2739003.75</v>
      </c>
      <c r="H39" s="32">
        <f>F39-G39</f>
        <v>43859</v>
      </c>
      <c r="I39" s="33">
        <v>0.72070000000000001</v>
      </c>
      <c r="J39" s="24">
        <v>1974000</v>
      </c>
      <c r="K39" s="32">
        <v>2281035.04</v>
      </c>
      <c r="L39" s="32">
        <f t="shared" ref="L39:L44" si="8">F39-K39</f>
        <v>501827.70999999996</v>
      </c>
      <c r="M39" s="34">
        <f t="shared" si="7"/>
        <v>808862.75</v>
      </c>
    </row>
    <row r="40" spans="1:13" ht="51">
      <c r="A40" s="19">
        <v>32</v>
      </c>
      <c r="B40" s="20" t="s">
        <v>120</v>
      </c>
      <c r="C40" s="21" t="s">
        <v>127</v>
      </c>
      <c r="D40" s="20" t="s">
        <v>110</v>
      </c>
      <c r="E40" s="20" t="s">
        <v>128</v>
      </c>
      <c r="F40" s="60">
        <v>470475.73</v>
      </c>
      <c r="G40" s="60">
        <f>F40</f>
        <v>470475.73</v>
      </c>
      <c r="H40" s="60">
        <v>0</v>
      </c>
      <c r="I40" s="58">
        <v>0.84989999999999999</v>
      </c>
      <c r="J40" s="59">
        <f>G40*I40</f>
        <v>399857.322927</v>
      </c>
      <c r="K40" s="60">
        <v>385635.84000000003</v>
      </c>
      <c r="L40" s="32">
        <f t="shared" si="8"/>
        <v>84839.889999999956</v>
      </c>
      <c r="M40" s="34">
        <f t="shared" si="7"/>
        <v>70618.40707299998</v>
      </c>
    </row>
    <row r="41" spans="1:13" ht="63.75">
      <c r="A41" s="19">
        <v>33</v>
      </c>
      <c r="B41" s="20" t="s">
        <v>129</v>
      </c>
      <c r="C41" s="21" t="s">
        <v>130</v>
      </c>
      <c r="D41" s="20" t="s">
        <v>71</v>
      </c>
      <c r="E41" s="20" t="s">
        <v>131</v>
      </c>
      <c r="F41" s="60">
        <v>342397.06</v>
      </c>
      <c r="G41" s="60">
        <f>F41</f>
        <v>342397.06</v>
      </c>
      <c r="H41" s="60">
        <v>0</v>
      </c>
      <c r="I41" s="58">
        <v>0.68</v>
      </c>
      <c r="J41" s="59">
        <f>G41*I41</f>
        <v>232830.00080000001</v>
      </c>
      <c r="K41" s="60">
        <v>280653.33</v>
      </c>
      <c r="L41" s="32">
        <f t="shared" si="8"/>
        <v>61743.729999999981</v>
      </c>
      <c r="M41" s="34">
        <f t="shared" si="7"/>
        <v>109567.05919999999</v>
      </c>
    </row>
    <row r="42" spans="1:13" ht="127.5">
      <c r="A42" s="19">
        <v>34</v>
      </c>
      <c r="B42" s="20" t="s">
        <v>129</v>
      </c>
      <c r="C42" s="21" t="s">
        <v>132</v>
      </c>
      <c r="D42" s="73" t="s">
        <v>133</v>
      </c>
      <c r="E42" s="20" t="s">
        <v>39</v>
      </c>
      <c r="F42" s="60">
        <v>845489.74</v>
      </c>
      <c r="G42" s="60">
        <f>F42</f>
        <v>845489.74</v>
      </c>
      <c r="H42" s="60">
        <v>0</v>
      </c>
      <c r="I42" s="58">
        <v>0.69730000000000003</v>
      </c>
      <c r="J42" s="59">
        <f>G42*I42</f>
        <v>589559.99570199999</v>
      </c>
      <c r="K42" s="60">
        <v>693053.24</v>
      </c>
      <c r="L42" s="32">
        <f t="shared" si="8"/>
        <v>152436.5</v>
      </c>
      <c r="M42" s="61">
        <f t="shared" si="7"/>
        <v>255929.74429800001</v>
      </c>
    </row>
    <row r="43" spans="1:13" ht="38.25">
      <c r="A43" s="19">
        <v>35</v>
      </c>
      <c r="B43" s="20" t="s">
        <v>129</v>
      </c>
      <c r="C43" s="21" t="s">
        <v>134</v>
      </c>
      <c r="D43" s="73" t="s">
        <v>66</v>
      </c>
      <c r="E43" s="20" t="s">
        <v>135</v>
      </c>
      <c r="F43" s="60">
        <v>178500.4</v>
      </c>
      <c r="G43" s="60">
        <f>F43</f>
        <v>178500.4</v>
      </c>
      <c r="H43" s="60">
        <v>0</v>
      </c>
      <c r="I43" s="58">
        <v>0.85</v>
      </c>
      <c r="J43" s="59">
        <f>G43*I43</f>
        <v>151725.34</v>
      </c>
      <c r="K43" s="60">
        <v>146311.79999999999</v>
      </c>
      <c r="L43" s="60">
        <f t="shared" si="8"/>
        <v>32188.600000000006</v>
      </c>
      <c r="M43" s="61">
        <f t="shared" si="7"/>
        <v>26775.059999999998</v>
      </c>
    </row>
    <row r="44" spans="1:13" ht="51">
      <c r="A44" s="19">
        <v>36</v>
      </c>
      <c r="B44" s="36" t="s">
        <v>129</v>
      </c>
      <c r="C44" s="21" t="s">
        <v>136</v>
      </c>
      <c r="D44" s="73" t="s">
        <v>69</v>
      </c>
      <c r="E44" s="20" t="s">
        <v>137</v>
      </c>
      <c r="F44" s="60">
        <v>1331732.6399999999</v>
      </c>
      <c r="G44" s="60">
        <f>F44</f>
        <v>1331732.6399999999</v>
      </c>
      <c r="H44" s="60">
        <v>0</v>
      </c>
      <c r="I44" s="58">
        <v>0.2208</v>
      </c>
      <c r="J44" s="59">
        <v>294057.32</v>
      </c>
      <c r="K44" s="60">
        <v>1091584.1299999999</v>
      </c>
      <c r="L44" s="60">
        <f t="shared" si="8"/>
        <v>240148.51</v>
      </c>
      <c r="M44" s="61">
        <f t="shared" si="7"/>
        <v>1037675.3199999998</v>
      </c>
    </row>
    <row r="45" spans="1:13">
      <c r="A45" s="26" t="s">
        <v>31</v>
      </c>
      <c r="B45" s="27" t="s">
        <v>138</v>
      </c>
      <c r="C45" s="27"/>
      <c r="D45" s="27"/>
      <c r="E45" s="27"/>
      <c r="F45" s="29"/>
      <c r="G45" s="29"/>
      <c r="H45" s="29"/>
      <c r="I45" s="29"/>
      <c r="J45" s="29">
        <f>SUM(J38:J44)</f>
        <v>6758427.2414290002</v>
      </c>
      <c r="K45" s="29"/>
      <c r="L45" s="29"/>
      <c r="M45" s="74"/>
    </row>
    <row r="46" spans="1:13" ht="51">
      <c r="A46" s="75">
        <v>37</v>
      </c>
      <c r="B46" s="36" t="s">
        <v>139</v>
      </c>
      <c r="C46" s="35" t="s">
        <v>140</v>
      </c>
      <c r="D46" s="36" t="s">
        <v>35</v>
      </c>
      <c r="E46" s="76" t="s">
        <v>141</v>
      </c>
      <c r="F46" s="76">
        <v>70000000</v>
      </c>
      <c r="G46" s="76">
        <f>F46</f>
        <v>70000000</v>
      </c>
      <c r="H46" s="76">
        <v>0</v>
      </c>
      <c r="I46" s="77">
        <v>0.42170000000000002</v>
      </c>
      <c r="J46" s="78">
        <v>29520000</v>
      </c>
      <c r="K46" s="76">
        <v>57377049.170000002</v>
      </c>
      <c r="L46" s="76">
        <f>F46-K46</f>
        <v>12622950.829999998</v>
      </c>
      <c r="M46" s="79">
        <f>F46-J46</f>
        <v>40480000</v>
      </c>
    </row>
    <row r="47" spans="1:13">
      <c r="A47" s="80" t="s">
        <v>31</v>
      </c>
      <c r="B47" s="81" t="s">
        <v>142</v>
      </c>
      <c r="C47" s="81"/>
      <c r="D47" s="81"/>
      <c r="E47" s="81"/>
      <c r="F47" s="82"/>
      <c r="G47" s="82"/>
      <c r="H47" s="82"/>
      <c r="I47" s="81"/>
      <c r="J47" s="83">
        <f>SUM(J46)</f>
        <v>29520000</v>
      </c>
      <c r="K47" s="84"/>
      <c r="L47" s="84"/>
      <c r="M47" s="85"/>
    </row>
    <row r="48" spans="1:13" ht="76.5">
      <c r="A48" s="45">
        <v>38</v>
      </c>
      <c r="B48" s="47" t="s">
        <v>143</v>
      </c>
      <c r="C48" s="67" t="s">
        <v>144</v>
      </c>
      <c r="D48" s="48" t="s">
        <v>35</v>
      </c>
      <c r="E48" s="48" t="s">
        <v>145</v>
      </c>
      <c r="F48" s="49">
        <v>4470592</v>
      </c>
      <c r="G48" s="49">
        <f>F48</f>
        <v>4470592</v>
      </c>
      <c r="H48" s="49">
        <v>0</v>
      </c>
      <c r="I48" s="50">
        <v>0.85</v>
      </c>
      <c r="J48" s="51">
        <v>3800000</v>
      </c>
      <c r="K48" s="49">
        <v>3664419.68</v>
      </c>
      <c r="L48" s="49">
        <f>F48-K48</f>
        <v>806172.31999999983</v>
      </c>
      <c r="M48" s="52">
        <f>F48-J48</f>
        <v>670592</v>
      </c>
    </row>
    <row r="49" spans="1:13" ht="76.5">
      <c r="A49" s="19">
        <v>39</v>
      </c>
      <c r="B49" s="36" t="s">
        <v>143</v>
      </c>
      <c r="C49" s="21" t="s">
        <v>146</v>
      </c>
      <c r="D49" s="20" t="s">
        <v>35</v>
      </c>
      <c r="E49" s="20" t="s">
        <v>145</v>
      </c>
      <c r="F49" s="32">
        <v>2646153.85</v>
      </c>
      <c r="G49" s="32">
        <f>F49</f>
        <v>2646153.85</v>
      </c>
      <c r="H49" s="32">
        <v>0</v>
      </c>
      <c r="I49" s="33">
        <v>0.65</v>
      </c>
      <c r="J49" s="24">
        <v>1720000</v>
      </c>
      <c r="K49" s="32">
        <v>2168978.56</v>
      </c>
      <c r="L49" s="32">
        <f>F49-K49</f>
        <v>477175.29000000004</v>
      </c>
      <c r="M49" s="34">
        <f>F49-J49</f>
        <v>926153.85000000009</v>
      </c>
    </row>
    <row r="50" spans="1:13" ht="28.5">
      <c r="A50" s="26" t="s">
        <v>31</v>
      </c>
      <c r="B50" s="27" t="s">
        <v>147</v>
      </c>
      <c r="C50" s="27"/>
      <c r="D50" s="27"/>
      <c r="E50" s="27"/>
      <c r="F50" s="28"/>
      <c r="G50" s="28"/>
      <c r="H50" s="28"/>
      <c r="I50" s="27"/>
      <c r="J50" s="29">
        <f>SUM(J48:J49)</f>
        <v>5520000</v>
      </c>
      <c r="K50" s="30"/>
      <c r="L50" s="30"/>
      <c r="M50" s="31"/>
    </row>
    <row r="51" spans="1:13" ht="76.5">
      <c r="A51" s="19">
        <v>40</v>
      </c>
      <c r="B51" s="36" t="s">
        <v>148</v>
      </c>
      <c r="C51" s="35" t="s">
        <v>149</v>
      </c>
      <c r="D51" s="36" t="s">
        <v>150</v>
      </c>
      <c r="E51" s="20" t="s">
        <v>151</v>
      </c>
      <c r="F51" s="32">
        <v>14117647.060000001</v>
      </c>
      <c r="G51" s="32">
        <f>F51</f>
        <v>14117647.060000001</v>
      </c>
      <c r="H51" s="32">
        <v>0</v>
      </c>
      <c r="I51" s="33">
        <v>0.85</v>
      </c>
      <c r="J51" s="24">
        <v>12000000</v>
      </c>
      <c r="K51" s="32">
        <v>11607907.43</v>
      </c>
      <c r="L51" s="32">
        <f t="shared" ref="L51:L56" si="9">F51-K51</f>
        <v>2509739.6300000008</v>
      </c>
      <c r="M51" s="34">
        <f t="shared" ref="M51:M57" si="10">F51-J51</f>
        <v>2117647.0600000005</v>
      </c>
    </row>
    <row r="52" spans="1:13" ht="51">
      <c r="A52" s="86">
        <v>41</v>
      </c>
      <c r="B52" s="36" t="s">
        <v>148</v>
      </c>
      <c r="C52" s="87" t="s">
        <v>152</v>
      </c>
      <c r="D52" s="20" t="s">
        <v>57</v>
      </c>
      <c r="E52" s="20" t="s">
        <v>153</v>
      </c>
      <c r="F52" s="32">
        <v>6559789.54</v>
      </c>
      <c r="G52" s="32">
        <f>F52</f>
        <v>6559789.54</v>
      </c>
      <c r="H52" s="88">
        <v>0</v>
      </c>
      <c r="I52" s="33">
        <v>0.85</v>
      </c>
      <c r="J52" s="24">
        <v>5575821.0999999996</v>
      </c>
      <c r="K52" s="32">
        <v>5376876.6900000004</v>
      </c>
      <c r="L52" s="32">
        <f t="shared" si="9"/>
        <v>1182912.8499999996</v>
      </c>
      <c r="M52" s="34">
        <f t="shared" si="10"/>
        <v>983968.44000000041</v>
      </c>
    </row>
    <row r="53" spans="1:13" ht="63.75">
      <c r="A53" s="19">
        <v>42</v>
      </c>
      <c r="B53" s="36" t="s">
        <v>148</v>
      </c>
      <c r="C53" s="87" t="s">
        <v>154</v>
      </c>
      <c r="D53" s="20" t="s">
        <v>117</v>
      </c>
      <c r="E53" s="20" t="s">
        <v>155</v>
      </c>
      <c r="F53" s="32">
        <v>2380708</v>
      </c>
      <c r="G53" s="32">
        <v>2380708</v>
      </c>
      <c r="H53" s="88">
        <v>0</v>
      </c>
      <c r="I53" s="33">
        <v>0.85</v>
      </c>
      <c r="J53" s="24">
        <f>G53*I53</f>
        <v>2023601.8</v>
      </c>
      <c r="K53" s="32">
        <v>1951400</v>
      </c>
      <c r="L53" s="32">
        <f t="shared" si="9"/>
        <v>429308</v>
      </c>
      <c r="M53" s="34">
        <f t="shared" si="10"/>
        <v>357106.19999999995</v>
      </c>
    </row>
    <row r="54" spans="1:13" ht="63.75">
      <c r="A54" s="86">
        <v>43</v>
      </c>
      <c r="B54" s="36" t="s">
        <v>148</v>
      </c>
      <c r="C54" s="87" t="s">
        <v>156</v>
      </c>
      <c r="D54" s="20" t="s">
        <v>66</v>
      </c>
      <c r="E54" s="20" t="s">
        <v>88</v>
      </c>
      <c r="F54" s="32">
        <v>2761000</v>
      </c>
      <c r="G54" s="60">
        <v>2700000</v>
      </c>
      <c r="H54" s="60">
        <f>F54-G54</f>
        <v>61000</v>
      </c>
      <c r="I54" s="58">
        <v>0.85</v>
      </c>
      <c r="J54" s="24">
        <f>G54*I54</f>
        <v>2295000</v>
      </c>
      <c r="K54" s="60">
        <v>2263114.7999999998</v>
      </c>
      <c r="L54" s="60">
        <f t="shared" si="9"/>
        <v>497885.20000000019</v>
      </c>
      <c r="M54" s="61">
        <f t="shared" si="10"/>
        <v>466000</v>
      </c>
    </row>
    <row r="55" spans="1:13" ht="38.25">
      <c r="A55" s="19">
        <v>44</v>
      </c>
      <c r="B55" s="36" t="s">
        <v>148</v>
      </c>
      <c r="C55" s="87" t="s">
        <v>157</v>
      </c>
      <c r="D55" s="20" t="s">
        <v>110</v>
      </c>
      <c r="E55" s="20" t="s">
        <v>158</v>
      </c>
      <c r="F55" s="32">
        <v>1936025.88</v>
      </c>
      <c r="G55" s="32">
        <v>1908705.88</v>
      </c>
      <c r="H55" s="32">
        <f>F55-G55</f>
        <v>27320</v>
      </c>
      <c r="I55" s="33">
        <v>0.85</v>
      </c>
      <c r="J55" s="24">
        <v>1622400</v>
      </c>
      <c r="K55" s="60">
        <v>1586906.46</v>
      </c>
      <c r="L55" s="32">
        <f t="shared" si="9"/>
        <v>349119.41999999993</v>
      </c>
      <c r="M55" s="34">
        <f t="shared" si="10"/>
        <v>313625.87999999989</v>
      </c>
    </row>
    <row r="56" spans="1:13" ht="76.5">
      <c r="A56" s="89">
        <v>45</v>
      </c>
      <c r="B56" s="90" t="s">
        <v>148</v>
      </c>
      <c r="C56" s="91" t="s">
        <v>159</v>
      </c>
      <c r="D56" s="92" t="s">
        <v>133</v>
      </c>
      <c r="E56" s="92" t="s">
        <v>160</v>
      </c>
      <c r="F56" s="93">
        <v>3025352.2</v>
      </c>
      <c r="G56" s="93">
        <v>2983872.2</v>
      </c>
      <c r="H56" s="93">
        <f>F56-G56</f>
        <v>41480</v>
      </c>
      <c r="I56" s="94">
        <v>0.4</v>
      </c>
      <c r="J56" s="95">
        <v>1193548.8799999999</v>
      </c>
      <c r="K56" s="96">
        <v>2479796.9</v>
      </c>
      <c r="L56" s="93">
        <f t="shared" si="9"/>
        <v>545555.30000000028</v>
      </c>
      <c r="M56" s="97">
        <f t="shared" si="10"/>
        <v>1831803.3200000003</v>
      </c>
    </row>
    <row r="57" spans="1:13" ht="76.5">
      <c r="A57" s="98">
        <v>46</v>
      </c>
      <c r="B57" s="99" t="s">
        <v>148</v>
      </c>
      <c r="C57" s="100" t="s">
        <v>161</v>
      </c>
      <c r="D57" s="101" t="s">
        <v>69</v>
      </c>
      <c r="E57" s="101" t="s">
        <v>162</v>
      </c>
      <c r="F57" s="102">
        <v>783070.92</v>
      </c>
      <c r="G57" s="102">
        <f>F57</f>
        <v>783070.92</v>
      </c>
      <c r="H57" s="102">
        <v>0</v>
      </c>
      <c r="I57" s="103">
        <v>0.85</v>
      </c>
      <c r="J57" s="104">
        <f>G57*I57</f>
        <v>665610.28200000001</v>
      </c>
      <c r="K57" s="105">
        <v>650843.38</v>
      </c>
      <c r="L57" s="102">
        <v>132227.54</v>
      </c>
      <c r="M57" s="102">
        <f t="shared" si="10"/>
        <v>117460.63800000004</v>
      </c>
    </row>
    <row r="58" spans="1:13" ht="63.75">
      <c r="A58" s="98">
        <v>47</v>
      </c>
      <c r="B58" s="99" t="s">
        <v>148</v>
      </c>
      <c r="C58" s="100" t="s">
        <v>163</v>
      </c>
      <c r="D58" s="101" t="s">
        <v>133</v>
      </c>
      <c r="E58" s="101" t="s">
        <v>77</v>
      </c>
      <c r="F58" s="102">
        <v>3285590.21</v>
      </c>
      <c r="G58" s="102">
        <v>3285590.21</v>
      </c>
      <c r="H58" s="102">
        <v>0</v>
      </c>
      <c r="I58" s="103">
        <v>0.1983</v>
      </c>
      <c r="J58" s="104">
        <v>651507.28</v>
      </c>
      <c r="K58" s="105">
        <v>2693106.74</v>
      </c>
      <c r="L58" s="102">
        <v>592483.47</v>
      </c>
      <c r="M58" s="102">
        <v>2634082.9300000002</v>
      </c>
    </row>
    <row r="59" spans="1:13" ht="28.5">
      <c r="A59" s="106" t="s">
        <v>31</v>
      </c>
      <c r="B59" s="107" t="s">
        <v>164</v>
      </c>
      <c r="C59" s="107"/>
      <c r="D59" s="107"/>
      <c r="E59" s="107"/>
      <c r="F59" s="108"/>
      <c r="G59" s="108"/>
      <c r="H59" s="108"/>
      <c r="I59" s="107"/>
      <c r="J59" s="109">
        <f>SUM(J51:J58)</f>
        <v>26027489.342000004</v>
      </c>
      <c r="K59" s="110"/>
      <c r="L59" s="110"/>
      <c r="M59" s="110"/>
    </row>
    <row r="60" spans="1:13" ht="76.5">
      <c r="A60" s="111">
        <v>48</v>
      </c>
      <c r="B60" s="112" t="s">
        <v>165</v>
      </c>
      <c r="C60" s="113" t="s">
        <v>166</v>
      </c>
      <c r="D60" s="114" t="s">
        <v>167</v>
      </c>
      <c r="E60" s="112" t="s">
        <v>168</v>
      </c>
      <c r="F60" s="115">
        <v>17320799.940000001</v>
      </c>
      <c r="G60" s="115">
        <v>17320799.940000001</v>
      </c>
      <c r="H60" s="115">
        <v>0</v>
      </c>
      <c r="I60" s="116">
        <v>0.68140000000000001</v>
      </c>
      <c r="J60" s="117">
        <f>G60*I60</f>
        <v>11802393.079116002</v>
      </c>
      <c r="K60" s="115">
        <v>14197377</v>
      </c>
      <c r="L60" s="115">
        <f>F60-K60</f>
        <v>3123422.9400000013</v>
      </c>
      <c r="M60" s="118">
        <f>F60-J60</f>
        <v>5518406.8608839996</v>
      </c>
    </row>
    <row r="61" spans="1:13" ht="89.25">
      <c r="A61" s="19">
        <v>49</v>
      </c>
      <c r="B61" s="20" t="s">
        <v>169</v>
      </c>
      <c r="C61" s="21" t="s">
        <v>170</v>
      </c>
      <c r="D61" s="20" t="s">
        <v>171</v>
      </c>
      <c r="E61" s="20" t="s">
        <v>172</v>
      </c>
      <c r="F61" s="32">
        <v>55867052.030000001</v>
      </c>
      <c r="G61" s="32">
        <f>F61</f>
        <v>55867052.030000001</v>
      </c>
      <c r="H61" s="32">
        <v>0</v>
      </c>
      <c r="I61" s="33">
        <v>0.41520000000000001</v>
      </c>
      <c r="J61" s="24">
        <f>G61*I61</f>
        <v>23196000.002856001</v>
      </c>
      <c r="K61" s="32">
        <v>45792665.600000001</v>
      </c>
      <c r="L61" s="32">
        <f>F61-K61</f>
        <v>10074386.43</v>
      </c>
      <c r="M61" s="34">
        <f>F61-J61</f>
        <v>32671052.027144</v>
      </c>
    </row>
    <row r="62" spans="1:13" ht="28.5">
      <c r="A62" s="80" t="s">
        <v>31</v>
      </c>
      <c r="B62" s="81" t="s">
        <v>173</v>
      </c>
      <c r="C62" s="81"/>
      <c r="D62" s="81"/>
      <c r="E62" s="81"/>
      <c r="F62" s="82"/>
      <c r="G62" s="82"/>
      <c r="H62" s="82"/>
      <c r="I62" s="81"/>
      <c r="J62" s="83">
        <f>SUM(J60:J61)</f>
        <v>34998393.081972003</v>
      </c>
      <c r="K62" s="84"/>
      <c r="L62" s="84"/>
      <c r="M62" s="85"/>
    </row>
    <row r="63" spans="1:13" ht="76.5">
      <c r="A63" s="45">
        <v>50</v>
      </c>
      <c r="B63" s="47" t="s">
        <v>174</v>
      </c>
      <c r="C63" s="46" t="s">
        <v>175</v>
      </c>
      <c r="D63" s="47" t="s">
        <v>176</v>
      </c>
      <c r="E63" s="48" t="s">
        <v>177</v>
      </c>
      <c r="F63" s="49">
        <v>3335858.92</v>
      </c>
      <c r="G63" s="49">
        <f>F63</f>
        <v>3335858.92</v>
      </c>
      <c r="H63" s="49">
        <v>0</v>
      </c>
      <c r="I63" s="50">
        <v>0.76549999999999996</v>
      </c>
      <c r="J63" s="51">
        <f>G63*I63</f>
        <v>2553600.0032599997</v>
      </c>
      <c r="K63" s="49">
        <v>2734310.5901639345</v>
      </c>
      <c r="L63" s="49">
        <f t="shared" ref="L63:L75" si="11">F63-K63</f>
        <v>601548.32983606542</v>
      </c>
      <c r="M63" s="52">
        <f t="shared" ref="M63:M75" si="12">F63-J63</f>
        <v>782258.91674000025</v>
      </c>
    </row>
    <row r="64" spans="1:13" ht="102">
      <c r="A64" s="19">
        <v>51</v>
      </c>
      <c r="B64" s="36" t="s">
        <v>174</v>
      </c>
      <c r="C64" s="35" t="s">
        <v>178</v>
      </c>
      <c r="D64" s="36" t="s">
        <v>176</v>
      </c>
      <c r="E64" s="20" t="s">
        <v>179</v>
      </c>
      <c r="F64" s="32">
        <v>2154277.7000000002</v>
      </c>
      <c r="G64" s="32">
        <f>F64</f>
        <v>2154277.7000000002</v>
      </c>
      <c r="H64" s="32">
        <v>0</v>
      </c>
      <c r="I64" s="33">
        <v>0.7843</v>
      </c>
      <c r="J64" s="24">
        <f>G64*I64</f>
        <v>1689600.0001100001</v>
      </c>
      <c r="K64" s="32">
        <v>1765801.39</v>
      </c>
      <c r="L64" s="32">
        <f t="shared" si="11"/>
        <v>388476.31000000029</v>
      </c>
      <c r="M64" s="34">
        <f t="shared" si="12"/>
        <v>464677.69989000005</v>
      </c>
    </row>
    <row r="65" spans="1:13" ht="114.75">
      <c r="A65" s="19">
        <v>52</v>
      </c>
      <c r="B65" s="36" t="s">
        <v>174</v>
      </c>
      <c r="C65" s="35" t="s">
        <v>180</v>
      </c>
      <c r="D65" s="36" t="s">
        <v>176</v>
      </c>
      <c r="E65" s="20" t="s">
        <v>181</v>
      </c>
      <c r="F65" s="32">
        <v>4236827.8099999996</v>
      </c>
      <c r="G65" s="32">
        <f>F65</f>
        <v>4236827.8099999996</v>
      </c>
      <c r="H65" s="32">
        <v>0</v>
      </c>
      <c r="I65" s="33">
        <v>0.73640000000000005</v>
      </c>
      <c r="J65" s="24">
        <f>G65*I65</f>
        <v>3119999.9992840001</v>
      </c>
      <c r="K65" s="32">
        <v>3472809.68</v>
      </c>
      <c r="L65" s="32">
        <f t="shared" si="11"/>
        <v>764018.12999999942</v>
      </c>
      <c r="M65" s="34">
        <f t="shared" si="12"/>
        <v>1116827.8107159995</v>
      </c>
    </row>
    <row r="66" spans="1:13" ht="76.5">
      <c r="A66" s="19">
        <v>53</v>
      </c>
      <c r="B66" s="36" t="s">
        <v>174</v>
      </c>
      <c r="C66" s="35" t="s">
        <v>182</v>
      </c>
      <c r="D66" s="36" t="s">
        <v>176</v>
      </c>
      <c r="E66" s="20" t="s">
        <v>36</v>
      </c>
      <c r="F66" s="32">
        <v>2745888.05</v>
      </c>
      <c r="G66" s="32">
        <f t="shared" ref="G66:G75" si="13">F66</f>
        <v>2745888.05</v>
      </c>
      <c r="H66" s="32">
        <v>0</v>
      </c>
      <c r="I66" s="33">
        <v>0.7843</v>
      </c>
      <c r="J66" s="24">
        <f>G66*I66</f>
        <v>2153599.9976149998</v>
      </c>
      <c r="K66" s="32">
        <v>2250727.91</v>
      </c>
      <c r="L66" s="32">
        <f t="shared" si="11"/>
        <v>495160.13999999966</v>
      </c>
      <c r="M66" s="34">
        <f t="shared" si="12"/>
        <v>592288.05238500005</v>
      </c>
    </row>
    <row r="67" spans="1:13" ht="114.75">
      <c r="A67" s="19">
        <v>54</v>
      </c>
      <c r="B67" s="36" t="s">
        <v>174</v>
      </c>
      <c r="C67" s="35" t="s">
        <v>183</v>
      </c>
      <c r="D67" s="36" t="s">
        <v>176</v>
      </c>
      <c r="E67" s="20" t="s">
        <v>177</v>
      </c>
      <c r="F67" s="32">
        <v>3373012.74</v>
      </c>
      <c r="G67" s="32">
        <f t="shared" si="13"/>
        <v>3373012.74</v>
      </c>
      <c r="H67" s="32">
        <v>0</v>
      </c>
      <c r="I67" s="33">
        <v>0.7611</v>
      </c>
      <c r="J67" s="24">
        <f>F67*I67</f>
        <v>2567199.9964140002</v>
      </c>
      <c r="K67" s="32">
        <v>2764764.54</v>
      </c>
      <c r="L67" s="32">
        <f t="shared" si="11"/>
        <v>608248.20000000019</v>
      </c>
      <c r="M67" s="34">
        <f t="shared" si="12"/>
        <v>805812.74358600006</v>
      </c>
    </row>
    <row r="68" spans="1:13" ht="102">
      <c r="A68" s="19">
        <v>55</v>
      </c>
      <c r="B68" s="36" t="s">
        <v>174</v>
      </c>
      <c r="C68" s="35" t="s">
        <v>184</v>
      </c>
      <c r="D68" s="36" t="s">
        <v>176</v>
      </c>
      <c r="E68" s="20" t="s">
        <v>177</v>
      </c>
      <c r="F68" s="32">
        <v>1855909.27</v>
      </c>
      <c r="G68" s="32">
        <f t="shared" si="13"/>
        <v>1855909.27</v>
      </c>
      <c r="H68" s="32">
        <v>0</v>
      </c>
      <c r="I68" s="33">
        <v>0.77590000000000003</v>
      </c>
      <c r="J68" s="24">
        <f>G68*I68</f>
        <v>1440000.0025930002</v>
      </c>
      <c r="K68" s="32">
        <v>1521237.11</v>
      </c>
      <c r="L68" s="32">
        <f t="shared" si="11"/>
        <v>334672.15999999992</v>
      </c>
      <c r="M68" s="34">
        <f t="shared" si="12"/>
        <v>415909.26740699983</v>
      </c>
    </row>
    <row r="69" spans="1:13" ht="89.25">
      <c r="A69" s="19">
        <v>56</v>
      </c>
      <c r="B69" s="36" t="s">
        <v>174</v>
      </c>
      <c r="C69" s="35" t="s">
        <v>185</v>
      </c>
      <c r="D69" s="36" t="s">
        <v>176</v>
      </c>
      <c r="E69" s="20" t="s">
        <v>186</v>
      </c>
      <c r="F69" s="32">
        <v>5400000</v>
      </c>
      <c r="G69" s="32">
        <f t="shared" si="13"/>
        <v>5400000</v>
      </c>
      <c r="H69" s="32">
        <v>0</v>
      </c>
      <c r="I69" s="33">
        <v>0.8</v>
      </c>
      <c r="J69" s="24">
        <f>G69*I69</f>
        <v>4320000</v>
      </c>
      <c r="K69" s="32">
        <v>4426229.51</v>
      </c>
      <c r="L69" s="32">
        <v>973770.49</v>
      </c>
      <c r="M69" s="34">
        <f t="shared" si="12"/>
        <v>1080000</v>
      </c>
    </row>
    <row r="70" spans="1:13" ht="76.5">
      <c r="A70" s="19">
        <v>57</v>
      </c>
      <c r="B70" s="36" t="s">
        <v>174</v>
      </c>
      <c r="C70" s="35" t="s">
        <v>187</v>
      </c>
      <c r="D70" s="36" t="s">
        <v>188</v>
      </c>
      <c r="E70" s="20" t="s">
        <v>99</v>
      </c>
      <c r="F70" s="32">
        <v>2079490</v>
      </c>
      <c r="G70" s="32">
        <f t="shared" si="13"/>
        <v>2079490</v>
      </c>
      <c r="H70" s="32">
        <v>0</v>
      </c>
      <c r="I70" s="33">
        <v>0.50009999999999999</v>
      </c>
      <c r="J70" s="24">
        <v>1039952.95</v>
      </c>
      <c r="K70" s="32">
        <v>1704500</v>
      </c>
      <c r="L70" s="32">
        <f t="shared" si="11"/>
        <v>374990</v>
      </c>
      <c r="M70" s="34">
        <f t="shared" si="12"/>
        <v>1039537.05</v>
      </c>
    </row>
    <row r="71" spans="1:13" ht="89.25">
      <c r="A71" s="19">
        <v>58</v>
      </c>
      <c r="B71" s="36" t="s">
        <v>174</v>
      </c>
      <c r="C71" s="35" t="s">
        <v>189</v>
      </c>
      <c r="D71" s="36" t="s">
        <v>188</v>
      </c>
      <c r="E71" s="20" t="s">
        <v>190</v>
      </c>
      <c r="F71" s="32">
        <v>3592900</v>
      </c>
      <c r="G71" s="32">
        <f t="shared" si="13"/>
        <v>3592900</v>
      </c>
      <c r="H71" s="32">
        <v>0</v>
      </c>
      <c r="I71" s="33">
        <v>0.65680000000000005</v>
      </c>
      <c r="J71" s="24">
        <f>G71*I71</f>
        <v>2359816.7200000002</v>
      </c>
      <c r="K71" s="32">
        <v>2945000</v>
      </c>
      <c r="L71" s="32">
        <f t="shared" si="11"/>
        <v>647900</v>
      </c>
      <c r="M71" s="34">
        <f t="shared" si="12"/>
        <v>1233083.2799999998</v>
      </c>
    </row>
    <row r="72" spans="1:13" ht="76.5">
      <c r="A72" s="19">
        <v>59</v>
      </c>
      <c r="B72" s="36" t="s">
        <v>174</v>
      </c>
      <c r="C72" s="35" t="s">
        <v>191</v>
      </c>
      <c r="D72" s="36" t="s">
        <v>188</v>
      </c>
      <c r="E72" s="20" t="s">
        <v>190</v>
      </c>
      <c r="F72" s="32">
        <v>2574711</v>
      </c>
      <c r="G72" s="32">
        <f t="shared" si="13"/>
        <v>2574711</v>
      </c>
      <c r="H72" s="32">
        <v>0</v>
      </c>
      <c r="I72" s="33">
        <v>0.62139999999999995</v>
      </c>
      <c r="J72" s="24">
        <v>1599925.43</v>
      </c>
      <c r="K72" s="32">
        <v>2110418.85</v>
      </c>
      <c r="L72" s="32">
        <f t="shared" si="11"/>
        <v>464292.14999999991</v>
      </c>
      <c r="M72" s="34">
        <f t="shared" si="12"/>
        <v>974785.57000000007</v>
      </c>
    </row>
    <row r="73" spans="1:13" ht="76.5">
      <c r="A73" s="37">
        <v>60</v>
      </c>
      <c r="B73" s="39" t="s">
        <v>174</v>
      </c>
      <c r="C73" s="38" t="s">
        <v>192</v>
      </c>
      <c r="D73" s="39" t="s">
        <v>188</v>
      </c>
      <c r="E73" s="40" t="s">
        <v>193</v>
      </c>
      <c r="F73" s="41">
        <v>2080100</v>
      </c>
      <c r="G73" s="41">
        <f t="shared" si="13"/>
        <v>2080100</v>
      </c>
      <c r="H73" s="41">
        <v>0</v>
      </c>
      <c r="I73" s="42">
        <v>0.32690000000000002</v>
      </c>
      <c r="J73" s="43">
        <v>679984.69</v>
      </c>
      <c r="K73" s="41">
        <v>1705000</v>
      </c>
      <c r="L73" s="41">
        <f t="shared" si="11"/>
        <v>375100</v>
      </c>
      <c r="M73" s="44">
        <f t="shared" si="12"/>
        <v>1400115.31</v>
      </c>
    </row>
    <row r="74" spans="1:13" ht="76.5">
      <c r="A74" s="45">
        <v>61</v>
      </c>
      <c r="B74" s="47" t="s">
        <v>174</v>
      </c>
      <c r="C74" s="46" t="s">
        <v>194</v>
      </c>
      <c r="D74" s="47" t="s">
        <v>188</v>
      </c>
      <c r="E74" s="48" t="s">
        <v>61</v>
      </c>
      <c r="F74" s="49">
        <v>2555900</v>
      </c>
      <c r="G74" s="49">
        <f t="shared" si="13"/>
        <v>2555900</v>
      </c>
      <c r="H74" s="49">
        <v>0</v>
      </c>
      <c r="I74" s="50">
        <v>0.25040000000000001</v>
      </c>
      <c r="J74" s="51">
        <v>639997.36</v>
      </c>
      <c r="K74" s="49">
        <v>2095000</v>
      </c>
      <c r="L74" s="49">
        <f t="shared" si="11"/>
        <v>460900</v>
      </c>
      <c r="M74" s="52">
        <f>F74-J74</f>
        <v>1915902.6400000001</v>
      </c>
    </row>
    <row r="75" spans="1:13" ht="127.5">
      <c r="A75" s="19">
        <v>62</v>
      </c>
      <c r="B75" s="20" t="s">
        <v>174</v>
      </c>
      <c r="C75" s="21" t="s">
        <v>195</v>
      </c>
      <c r="D75" s="20" t="s">
        <v>196</v>
      </c>
      <c r="E75" s="20" t="s">
        <v>181</v>
      </c>
      <c r="F75" s="32">
        <v>5154370.2</v>
      </c>
      <c r="G75" s="32">
        <f t="shared" si="13"/>
        <v>5154370.2</v>
      </c>
      <c r="H75" s="32">
        <v>0</v>
      </c>
      <c r="I75" s="33">
        <v>0.68989999999999996</v>
      </c>
      <c r="J75" s="24">
        <f>G75*I75</f>
        <v>3556000.00098</v>
      </c>
      <c r="K75" s="32">
        <v>4224893.6100000003</v>
      </c>
      <c r="L75" s="32">
        <f t="shared" si="11"/>
        <v>929476.58999999985</v>
      </c>
      <c r="M75" s="34">
        <f t="shared" si="12"/>
        <v>1598370.1990200002</v>
      </c>
    </row>
    <row r="76" spans="1:13" ht="28.5">
      <c r="A76" s="80" t="s">
        <v>31</v>
      </c>
      <c r="B76" s="81" t="s">
        <v>197</v>
      </c>
      <c r="C76" s="81"/>
      <c r="D76" s="81"/>
      <c r="E76" s="81"/>
      <c r="F76" s="82"/>
      <c r="G76" s="82"/>
      <c r="H76" s="82"/>
      <c r="I76" s="81"/>
      <c r="J76" s="83">
        <f>SUM(J63:J75)</f>
        <v>27719677.150255997</v>
      </c>
      <c r="K76" s="119"/>
      <c r="L76" s="119"/>
      <c r="M76" s="120"/>
    </row>
  </sheetData>
  <mergeCells count="3">
    <mergeCell ref="A1:D1"/>
    <mergeCell ref="E1:F1"/>
    <mergeCell ref="G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</dc:creator>
  <cp:lastModifiedBy>Aga</cp:lastModifiedBy>
  <dcterms:created xsi:type="dcterms:W3CDTF">2008-09-03T08:24:02Z</dcterms:created>
  <dcterms:modified xsi:type="dcterms:W3CDTF">2008-09-03T08:25:40Z</dcterms:modified>
</cp:coreProperties>
</file>