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46" i="1"/>
  <c r="G45" i="1"/>
  <c r="G44" i="1"/>
  <c r="G43" i="1"/>
  <c r="G42" i="1"/>
  <c r="H41" i="1"/>
  <c r="H48" i="1" s="1"/>
  <c r="E41" i="1"/>
  <c r="E48" i="1" s="1"/>
  <c r="F40" i="1"/>
  <c r="G40" i="1" s="1"/>
  <c r="G39" i="1"/>
  <c r="F38" i="1"/>
  <c r="G38" i="1" s="1"/>
  <c r="G37" i="1"/>
  <c r="F36" i="1"/>
  <c r="G36" i="1" s="1"/>
  <c r="F35" i="1"/>
  <c r="G35" i="1" s="1"/>
  <c r="F34" i="1"/>
  <c r="G34" i="1" s="1"/>
  <c r="F33" i="1"/>
  <c r="G33" i="1" s="1"/>
  <c r="F32" i="1"/>
  <c r="G32" i="1" s="1"/>
  <c r="G31" i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F41" i="1" l="1"/>
  <c r="F48" i="1" s="1"/>
  <c r="G17" i="1"/>
  <c r="G41" i="1" s="1"/>
  <c r="G48" i="1" s="1"/>
</calcChain>
</file>

<file path=xl/sharedStrings.xml><?xml version="1.0" encoding="utf-8"?>
<sst xmlns="http://schemas.openxmlformats.org/spreadsheetml/2006/main" count="186" uniqueCount="110">
  <si>
    <t>LISTA OCENIONYCH WNIOSKÓW O DOFINANSOWANIE PROJEKTÓW ZAWIERAJĄCA WYNIKI PRAC KOMISJI OCENY PROJEKTÓW</t>
  </si>
  <si>
    <t>Regionalny Program Operacyjny Województwa Śląskiego 2014-2020</t>
  </si>
  <si>
    <t>Oś Priorytetowa: 10. Rewitalizacja oraz infrastruktura społeczna i zdrowotna</t>
  </si>
  <si>
    <t>Działanie/Poddziałanie: 10.3.1 Rewitalizacja obszarów zdegradowanych - ZIT</t>
  </si>
  <si>
    <t>Numer naboru: RPSL.10.03.01-IZ.01-24-126/16</t>
  </si>
  <si>
    <t>Lp.</t>
  </si>
  <si>
    <t>Numer wniosku</t>
  </si>
  <si>
    <t>Wnioskodawca</t>
  </si>
  <si>
    <t>Tytuł projektu</t>
  </si>
  <si>
    <t>Wnioskowane dofinansowanie z EFRR [PLN] jeśli dotyczy</t>
  </si>
  <si>
    <t>Wnioskowane dofinansowanie z budżetu państwa  [PLN] (jeśli dotyczy)</t>
  </si>
  <si>
    <t>Wnioskowane dofinansowanie ogółem [PLN]</t>
  </si>
  <si>
    <t>Koszt całkowity [PLN]</t>
  </si>
  <si>
    <t>Spełnia ktyteria i uzyskał wymaganą liczbę
punktów/nie spełnia kryteriów - formalnych, merytorycznych, strategicznych</t>
  </si>
  <si>
    <t>Wybrany do dofinasowania - Tak/nie</t>
  </si>
  <si>
    <t>Liczba przyznanych punktów</t>
  </si>
  <si>
    <t>WND-RPSL.10.03.01-24-02HG/17-002</t>
  </si>
  <si>
    <t>KATOWICE - MIASTO NA PRAWACH POWIATU</t>
  </si>
  <si>
    <t>Zagospodarowanie przestrzeni miejskich w tym przebudowa i remont lokali wraz z zagospodarowaniem przyszłego otoczenia w dzielnicy Bogucice-rewitalizacja Parku Boguckiego</t>
  </si>
  <si>
    <t>Spełnia kryteria i uzyskał wymaganą liczbę punktów</t>
  </si>
  <si>
    <t>Tak</t>
  </si>
  <si>
    <t>WND-RPSL.10.03.01-24-02H9/17-003</t>
  </si>
  <si>
    <t>MIASTO RUDA ŚLĄSKA</t>
  </si>
  <si>
    <t>Rewitalizacja wybranych podwórek i skwerów na terenie Miasta Ruda Śląska metodą partycypacyjną ETAP 1</t>
  </si>
  <si>
    <t>WND-RPSL.10.03.01-24-030H/17-003</t>
  </si>
  <si>
    <t>Gmina Siemianowice Śląskie</t>
  </si>
  <si>
    <t>Poprawa infrastruktury zabytkowej Pływalni w Siemianowicach Śląskich wraz z tworzeniem atrakcyjnych przestrzeni miejskich dla rodzin z dziećmi - Park Hutnik</t>
  </si>
  <si>
    <t>WND-RPSL.10.03.01-24-02HH/17-003</t>
  </si>
  <si>
    <t>Dostosowanie pomieszczeń (po kotłowni) przy Gimnazjum nr 13 w Katowicach - Szopienicach pod Centrum Animacji Młodzieżowej w Szopienicach wraz z rewitalizacją Parku Olimpijczyków w dzielnicy Szopienice</t>
  </si>
  <si>
    <t>WND-RPSL.10.03.01-24-030C/17-003</t>
  </si>
  <si>
    <t>Rewitalizacja kwartału pomiędzy ulicami Kard. Augustyna Hlonda, Witolda Czapli, Królowej Jadwigi i Adama Huloka w Rudzie Śląskiej - zagospodarowanie na potrzeby lokalnego rynku w dzielnicy Orzegów (II etap)</t>
  </si>
  <si>
    <t>WND-RPSL.10.03.01-24-030F/17-003</t>
  </si>
  <si>
    <t>SOSNOWIEC - MIASTO NA PRAWACH POWIATU</t>
  </si>
  <si>
    <t>Rewitalizacja Osiedla Juliusz poprzez adaptację budynku przy ulicy Czołgistów 5 w Sosnowcu na centrum aktywizacji i integracji społeczności lokalnej</t>
  </si>
  <si>
    <t>WND-RPSL.10.03.01-24-0522/17-003</t>
  </si>
  <si>
    <t>CHORZÓW - MIASTO NA PRAWACH POWIATU</t>
  </si>
  <si>
    <t>Rewitalizacja chorzowskiego Rynku</t>
  </si>
  <si>
    <t>WND-RPSL.10.03.01-24-0301/17-003</t>
  </si>
  <si>
    <t>INSPIRATION POINT SPÓŁKA AKCYJNA</t>
  </si>
  <si>
    <t>Rewitalizacja Kompleksu Pałacowo – Parkowego Donnersmarcków wraz z terenami przyległymi - etap I</t>
  </si>
  <si>
    <t>WND-RPSL.10.03.01-24-0527/17-003</t>
  </si>
  <si>
    <t>MIASTO RADZIONKÓW</t>
  </si>
  <si>
    <t>Przebudowa obiektu popegeerowskiego wraz z zagospodarowaniem przyległego otoczenia dla likwidacji istotnych problemów społecznych mieszkańców Gminy Radzionków - etap I</t>
  </si>
  <si>
    <t>WND-RPSL.10.03.01-24-0525/17-003</t>
  </si>
  <si>
    <t>MUZEUM GÓRNICTWA WĘGLOWEGO W ZABRZU</t>
  </si>
  <si>
    <t>Rewitalizacja wieży ciśnień zlokalizowanej w Zabrzu przy ul. Zamoyskiego 2 na cele społeczne, edukacyjne, naukowe i
kulturalne</t>
  </si>
  <si>
    <t>WND-RPSL.10.03.01-24-030E/17-002</t>
  </si>
  <si>
    <t>Rewitalizacja obiektów „Muszelka” oraz MDK w dzielnicy Kazimierz w Sosnowcu na cele społeczne.</t>
  </si>
  <si>
    <t>WND-RPSL.10.03.01-24-030D/17-003</t>
  </si>
  <si>
    <t>Rewitalizacja Centrum Miasta na cele społeczne – nadanie nowej funkcji obiektom przy ul. Modrzejowskiej i Targowej w Sosnowcu wraz z odnowieniem części wspólnych wybranych kamienic.</t>
  </si>
  <si>
    <t>WND-RPSL.10.03.01-24-0304/17-003</t>
  </si>
  <si>
    <t>GMINA ZAWIERCIE</t>
  </si>
  <si>
    <t>Modernizacja i adaptacja zdegradowanego budynku dawnej łaźni na osiedlu TAZ w Zawierciu</t>
  </si>
  <si>
    <t>WND-RPSL.10.03.01-24-052A/17-003</t>
  </si>
  <si>
    <t>GMINA CIASNA</t>
  </si>
  <si>
    <t>Rewitalizacja obszaru ulic: Lublinieckiej, Stawowej i Dobrodzieńskiej poprzez zagospodarowanie terenu w celu nadania funkcji rekreacyjnej i gospodarczej - etap I</t>
  </si>
  <si>
    <t>WND-RPSL.10.03.01-24-0497/17-003</t>
  </si>
  <si>
    <t>GMINA MIKOŁÓW</t>
  </si>
  <si>
    <t>Przebudowa zdegradowanego obszaru Centrum Gminy Mikołów</t>
  </si>
  <si>
    <t>nie dotyczy</t>
  </si>
  <si>
    <t>WND-RPSL.10.03.01-24-0531/17-002</t>
  </si>
  <si>
    <t>MIASTO ORZESZE</t>
  </si>
  <si>
    <t>Orzeskie Centrum Możliwości - rewitalizacja obiektu na potrzeby działalności Punktu Aktywności Społeczno-Zawodowej i Przystani dla Młodych</t>
  </si>
  <si>
    <t>WND-RPSL.10.03.01-24-0306/17-003</t>
  </si>
  <si>
    <t>MIASTO CZELADŹ</t>
  </si>
  <si>
    <t>Centrum Usług Społecznościowych i Aktywności Lokalnej Rynek 22 w Czeladzi z zagospodarowaniem terenu</t>
  </si>
  <si>
    <t>WND-RPSL.10.03.01-24-0310/17-002</t>
  </si>
  <si>
    <t>Reprezentacyjna przestrzeń publiczna w centrum Michałkowic</t>
  </si>
  <si>
    <t>WND-RPSL.10.03.01-24-030B/17-002</t>
  </si>
  <si>
    <t>POWIAT BIERUŃSKO-LĘDZIŃSKI</t>
  </si>
  <si>
    <t>Przebudowa budynku maszyn wyciągowych z przeznaczeniem na utworzenie Centrum Usług Społecznych Powiatu Bieruńsko-Lędzińskiego</t>
  </si>
  <si>
    <t>WND-RPSL.10.03.01-24-0529/17-003</t>
  </si>
  <si>
    <t>PARAFIA RZYMSKOKATOLICKA ŚW.JACKA</t>
  </si>
  <si>
    <t>Dom Św. Jacka w Gliwicach - rewitalizacja na potrzeby Lokalnego Centrum Integracji i Usług Społecznych</t>
  </si>
  <si>
    <t>WND-RPSL.10.03.01-24-030A/17-002</t>
  </si>
  <si>
    <t>MAKSIMUM SPÓŁKA Z OGRANICZONĄ ODPOWIEDZIALNOŚCIĄ HOLDING SPÓŁKA KOMANDYTOWO-AKCYJNA</t>
  </si>
  <si>
    <t>Rewitalizacja Starego Dworca w Katowicach – etap I. Nowa przestrzeń na cele rozwoju społeczno-gospodarczego ścisłego centrum Katowic</t>
  </si>
  <si>
    <t>WND-RPSL.10.03.01-24-0305/17-003</t>
  </si>
  <si>
    <t>Kompleksowa rewitalizacja osiedla TAZ w Zawierciu - etap I</t>
  </si>
  <si>
    <t>WND-RPSL.10.03.01-24-0311/17-003</t>
  </si>
  <si>
    <t>BFC NIERUCHOMOŚCI JOHANN BROS</t>
  </si>
  <si>
    <t>Przebudowa zabytkowego budynku dawnej słodowni na terenie Browaru Mokrskich przy ul. Bednorza w Katowicach – Szopienicach na centrum aktywności lokalnej</t>
  </si>
  <si>
    <t>WND-RPSL.10.03.01-24-02H1/17-003</t>
  </si>
  <si>
    <t>MIASTO MYSŁOWICE</t>
  </si>
  <si>
    <t>Kluby Inicjatyw Lokalnych w Mysłowicach</t>
  </si>
  <si>
    <t>Razem wybrane do dofinansowania</t>
  </si>
  <si>
    <t>WND-RPSL.10.03.01-24-04C3/17-002</t>
  </si>
  <si>
    <t>Rewitalizacja Pałacu Rheinbabenów na cele społeczno-aktywizacyjno-integracyjne w Siemianowicach Śląskich na ul.
Oświęcimskiej.</t>
  </si>
  <si>
    <t>NIE</t>
  </si>
  <si>
    <t>WND-RPSL.10.03.01-24-0530/17-001</t>
  </si>
  <si>
    <t>"ENERGO-MOC" WZORCOWNIA Sp. z o.o.</t>
  </si>
  <si>
    <t>Odbudowa przestrzeni społecznej i kulturalnej dzielnicy Łabędy poprzez zintegrowane działania rewitalizacyjne. Etap I</t>
  </si>
  <si>
    <t>Nie spełnia kryteriów formalnych</t>
  </si>
  <si>
    <t>WND-RPSL.10.03.01-24-0315/17-001</t>
  </si>
  <si>
    <t>"FAR-MED" POŁEĆ SPÓŁKA JAWNA</t>
  </si>
  <si>
    <t>Rewitalizacja budynku lampowni byłej Kopalni Mysłowice przez utworzenie nowoczesnego centrum Fitness, z odnową biologiczną i możliwością prowadzenia rehabilitacji</t>
  </si>
  <si>
    <t>WND-RPSL.10.03.01-24-0314/17-002</t>
  </si>
  <si>
    <t>KLUB SPORTOWY SKARPA BYTOM</t>
  </si>
  <si>
    <t xml:space="preserve">  Uratowanie przed rozbiórką i rewitalizacja zespołu dawnej kopalni Rozbark wpisanej do rejestru zabytków nieruchomych województwa śląskiego poprzez utworzenie unikatowego w skali kraju Centrum sportów wspinaczkowych i siłowych w Bytomiu przy ul Chorzowskiej</t>
  </si>
  <si>
    <t xml:space="preserve">  WND-RPSL.10.03.01-24-052D/17-002</t>
  </si>
  <si>
    <t xml:space="preserve">  FUNDACJA GIESCHE</t>
  </si>
  <si>
    <t xml:space="preserve">  Adaptacja wraz ze zmianą użytkowania budynków wraz z częścią terenu postindustrialnego kompleksu historycznej fabryki porcelany w Katowicach celem inicjowania zmian funkcji użytkowych na społeczno-gospodarcze</t>
  </si>
  <si>
    <t xml:space="preserve">  WND-RPSL.10.03.01-24-051C/17-002</t>
  </si>
  <si>
    <t xml:space="preserve">  FUNDACJA "ŚLĄSK WCZORAJ I DZIŚ"</t>
  </si>
  <si>
    <t>Przebudowa, rewitalizacja i zagospodarowanie zabytkowej wieży ciśnień w Rudzie Śląskiej - Nowym Bytomiu przy ul. Chorzowskiej 2</t>
  </si>
  <si>
    <t>Razem</t>
  </si>
  <si>
    <t>Wnioski o dofinansowanie projektów pozostawione bez rozpatrzenia - nie dotyczy</t>
  </si>
  <si>
    <t>Wnioski o dofinansowanie projektów wycofane przez wnioskodawcę - nie dotyczy</t>
  </si>
  <si>
    <t>Lista ocenionych wniosków o dofinansowanie projektów - po protestach</t>
  </si>
  <si>
    <t>Załącznik nr 3 do Uchwały nr 1119/259/V/2018 Zarządu Województwa Śląskiego z dnia 22.05.2018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</si>
</sst>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Verdana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left" wrapText="1"/>
    </xf>
    <xf numFmtId="4" fontId="7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left" wrapText="1"/>
    </xf>
    <xf numFmtId="4" fontId="4" fillId="0" borderId="0" xfId="0" applyNumberFormat="1" applyFont="1" applyBorder="1" applyAlignment="1">
      <alignment horizontal="right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4" fontId="8" fillId="0" borderId="2" xfId="1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8" fillId="0" borderId="3" xfId="1" applyNumberFormat="1" applyFont="1" applyFill="1" applyBorder="1" applyAlignment="1">
      <alignment horizontal="center" vertical="center"/>
    </xf>
    <xf numFmtId="4" fontId="4" fillId="0" borderId="3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left" wrapText="1"/>
    </xf>
    <xf numFmtId="4" fontId="7" fillId="0" borderId="1" xfId="0" applyNumberFormat="1" applyFont="1" applyBorder="1" applyAlignment="1">
      <alignment horizontal="right" wrapText="1"/>
    </xf>
    <xf numFmtId="0" fontId="4" fillId="0" borderId="0" xfId="0" applyFont="1"/>
    <xf numFmtId="0" fontId="4" fillId="0" borderId="0" xfId="0" applyFont="1" applyBorder="1" applyAlignment="1">
      <alignment horizontal="center" wrapText="1"/>
    </xf>
    <xf numFmtId="0" fontId="7" fillId="0" borderId="0" xfId="0" applyFont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4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4" fontId="9" fillId="0" borderId="6" xfId="1" applyNumberFormat="1" applyFont="1" applyFill="1" applyBorder="1" applyAlignment="1">
      <alignment horizontal="center" vertical="center"/>
    </xf>
    <xf numFmtId="4" fontId="7" fillId="0" borderId="5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3">
    <cellStyle name="Normalny" xfId="0" builtinId="0"/>
    <cellStyle name="Normalny 2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1</xdr:row>
      <xdr:rowOff>152400</xdr:rowOff>
    </xdr:from>
    <xdr:to>
      <xdr:col>7</xdr:col>
      <xdr:colOff>664898</xdr:colOff>
      <xdr:row>5</xdr:row>
      <xdr:rowOff>9525</xdr:rowOff>
    </xdr:to>
    <xdr:pic>
      <xdr:nvPicPr>
        <xdr:cNvPr id="2" name="Obraz 2" descr="C:\Users\dziubiakl\Desktop\logotyp kolorowy z flagą EFR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381000"/>
          <a:ext cx="60960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4" zoomScale="80" zoomScaleNormal="80" workbookViewId="0">
      <selection activeCell="U51" sqref="O25:U51"/>
    </sheetView>
  </sheetViews>
  <sheetFormatPr defaultRowHeight="15" x14ac:dyDescent="0.25"/>
  <cols>
    <col min="1" max="1" width="5.42578125" customWidth="1"/>
    <col min="2" max="2" width="10.28515625" customWidth="1"/>
    <col min="3" max="3" width="13" customWidth="1"/>
    <col min="4" max="4" width="21.7109375" customWidth="1"/>
    <col min="5" max="5" width="15.140625" customWidth="1"/>
    <col min="6" max="6" width="13.7109375" customWidth="1"/>
    <col min="7" max="7" width="15.42578125" customWidth="1"/>
    <col min="8" max="8" width="14.85546875" customWidth="1"/>
    <col min="9" max="9" width="12.42578125" customWidth="1"/>
    <col min="10" max="10" width="8.42578125" customWidth="1"/>
    <col min="11" max="11" width="9" customWidth="1"/>
  </cols>
  <sheetData>
    <row r="1" spans="1:11" x14ac:dyDescent="0.25">
      <c r="A1" s="1" t="s">
        <v>109</v>
      </c>
      <c r="B1" s="2"/>
      <c r="C1" s="2"/>
      <c r="D1" s="2"/>
      <c r="E1" s="3"/>
      <c r="F1" s="3"/>
      <c r="G1" s="2"/>
      <c r="H1" s="1"/>
      <c r="I1" s="1"/>
    </row>
    <row r="2" spans="1:11" x14ac:dyDescent="0.25">
      <c r="A2" s="1"/>
      <c r="B2" s="2"/>
      <c r="C2" s="2"/>
      <c r="D2" s="2"/>
      <c r="E2" s="3"/>
      <c r="F2" s="3"/>
      <c r="G2" s="2"/>
      <c r="H2" s="1"/>
      <c r="I2" s="1"/>
    </row>
    <row r="3" spans="1:11" x14ac:dyDescent="0.25">
      <c r="A3" s="1"/>
      <c r="B3" s="2"/>
      <c r="C3" s="2"/>
      <c r="D3" s="4"/>
      <c r="E3" s="3"/>
      <c r="F3" s="3"/>
      <c r="G3" s="2"/>
      <c r="H3" s="1"/>
      <c r="I3" s="1"/>
    </row>
    <row r="4" spans="1:11" x14ac:dyDescent="0.25">
      <c r="A4" s="1"/>
      <c r="B4" s="2"/>
      <c r="C4" s="2"/>
      <c r="D4" s="2"/>
      <c r="E4" s="3"/>
      <c r="F4" s="3"/>
      <c r="G4" s="2"/>
      <c r="H4" s="1"/>
      <c r="I4" s="1"/>
    </row>
    <row r="5" spans="1:11" x14ac:dyDescent="0.25">
      <c r="A5" s="1"/>
      <c r="B5" s="2"/>
      <c r="C5" s="2"/>
      <c r="D5" s="2"/>
      <c r="E5" s="3"/>
      <c r="F5" s="3"/>
      <c r="G5" s="2"/>
      <c r="H5" s="1"/>
      <c r="I5" s="1"/>
    </row>
    <row r="6" spans="1:11" x14ac:dyDescent="0.25">
      <c r="A6" s="1"/>
      <c r="B6" s="2"/>
      <c r="C6" s="2"/>
      <c r="D6" s="2"/>
      <c r="E6" s="3"/>
      <c r="F6" s="3"/>
      <c r="G6" s="2"/>
      <c r="H6" s="1"/>
      <c r="I6" s="1"/>
    </row>
    <row r="7" spans="1:11" ht="29.25" customHeight="1" x14ac:dyDescent="0.25">
      <c r="A7" s="58" t="s">
        <v>0</v>
      </c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1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1" t="s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5">
      <c r="A11" s="1" t="s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25">
      <c r="A12" s="1" t="s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6" t="s">
        <v>108</v>
      </c>
      <c r="B15" s="7"/>
      <c r="C15" s="7"/>
      <c r="D15" s="8"/>
      <c r="E15" s="9"/>
      <c r="F15" s="9"/>
      <c r="G15" s="9"/>
      <c r="H15" s="10"/>
      <c r="I15" s="10"/>
      <c r="J15" s="10"/>
      <c r="K15" s="10"/>
    </row>
    <row r="16" spans="1:11" ht="169.5" customHeight="1" x14ac:dyDescent="0.25">
      <c r="A16" s="11" t="s">
        <v>5</v>
      </c>
      <c r="B16" s="11" t="s">
        <v>6</v>
      </c>
      <c r="C16" s="11" t="s">
        <v>7</v>
      </c>
      <c r="D16" s="12" t="s">
        <v>8</v>
      </c>
      <c r="E16" s="11" t="s">
        <v>9</v>
      </c>
      <c r="F16" s="11" t="s">
        <v>10</v>
      </c>
      <c r="G16" s="11" t="s">
        <v>11</v>
      </c>
      <c r="H16" s="12" t="s">
        <v>12</v>
      </c>
      <c r="I16" s="12" t="s">
        <v>13</v>
      </c>
      <c r="J16" s="12" t="s">
        <v>14</v>
      </c>
      <c r="K16" s="12" t="s">
        <v>15</v>
      </c>
    </row>
    <row r="17" spans="1:11" ht="123" customHeight="1" x14ac:dyDescent="0.25">
      <c r="A17" s="45">
        <v>1</v>
      </c>
      <c r="B17" s="13" t="s">
        <v>16</v>
      </c>
      <c r="C17" s="13" t="s">
        <v>17</v>
      </c>
      <c r="D17" s="14" t="s">
        <v>18</v>
      </c>
      <c r="E17" s="15">
        <v>5047319.4000000004</v>
      </c>
      <c r="F17" s="15">
        <f>5938022.82*0.1</f>
        <v>593802.28200000001</v>
      </c>
      <c r="G17" s="15">
        <f>E17+F17</f>
        <v>5641121.682</v>
      </c>
      <c r="H17" s="15">
        <v>6089869.46</v>
      </c>
      <c r="I17" s="14" t="s">
        <v>19</v>
      </c>
      <c r="J17" s="14" t="s">
        <v>20</v>
      </c>
      <c r="K17" s="18">
        <v>34.950000000000003</v>
      </c>
    </row>
    <row r="18" spans="1:11" ht="73.5" customHeight="1" x14ac:dyDescent="0.25">
      <c r="A18" s="45">
        <v>2</v>
      </c>
      <c r="B18" s="14" t="s">
        <v>21</v>
      </c>
      <c r="C18" s="14" t="s">
        <v>22</v>
      </c>
      <c r="D18" s="14" t="s">
        <v>23</v>
      </c>
      <c r="E18" s="16">
        <v>4089123.96</v>
      </c>
      <c r="F18" s="16">
        <f>4810734.21*0.1</f>
        <v>481073.42100000003</v>
      </c>
      <c r="G18" s="15">
        <f t="shared" ref="G18:G40" si="0">E18+F18</f>
        <v>4570197.3810000001</v>
      </c>
      <c r="H18" s="17">
        <v>7473096.0499999998</v>
      </c>
      <c r="I18" s="14" t="s">
        <v>19</v>
      </c>
      <c r="J18" s="14" t="s">
        <v>20</v>
      </c>
      <c r="K18" s="18">
        <v>33.825000000000003</v>
      </c>
    </row>
    <row r="19" spans="1:11" ht="126" customHeight="1" x14ac:dyDescent="0.25">
      <c r="A19" s="45">
        <v>3</v>
      </c>
      <c r="B19" s="14" t="s">
        <v>24</v>
      </c>
      <c r="C19" s="14" t="s">
        <v>25</v>
      </c>
      <c r="D19" s="14" t="s">
        <v>26</v>
      </c>
      <c r="E19" s="17">
        <v>5610178.5</v>
      </c>
      <c r="F19" s="17">
        <f>6600210*0.1</f>
        <v>660021</v>
      </c>
      <c r="G19" s="15">
        <f t="shared" si="0"/>
        <v>6270199.5</v>
      </c>
      <c r="H19" s="17">
        <v>6600210</v>
      </c>
      <c r="I19" s="14" t="s">
        <v>19</v>
      </c>
      <c r="J19" s="14" t="s">
        <v>20</v>
      </c>
      <c r="K19" s="18">
        <v>33.299999999999997</v>
      </c>
    </row>
    <row r="20" spans="1:11" ht="156" customHeight="1" x14ac:dyDescent="0.25">
      <c r="A20" s="45">
        <v>4</v>
      </c>
      <c r="B20" s="14" t="s">
        <v>27</v>
      </c>
      <c r="C20" s="14" t="s">
        <v>17</v>
      </c>
      <c r="D20" s="14" t="s">
        <v>28</v>
      </c>
      <c r="E20" s="16">
        <v>1626974.25</v>
      </c>
      <c r="F20" s="16">
        <f>1914087.35*0.1</f>
        <v>191408.73500000002</v>
      </c>
      <c r="G20" s="15">
        <f t="shared" si="0"/>
        <v>1818382.9850000001</v>
      </c>
      <c r="H20" s="17">
        <v>1915317.35</v>
      </c>
      <c r="I20" s="14" t="s">
        <v>19</v>
      </c>
      <c r="J20" s="14" t="s">
        <v>20</v>
      </c>
      <c r="K20" s="18">
        <v>33.049999999999997</v>
      </c>
    </row>
    <row r="21" spans="1:11" ht="132.75" customHeight="1" x14ac:dyDescent="0.25">
      <c r="A21" s="45">
        <v>5</v>
      </c>
      <c r="B21" s="14" t="s">
        <v>29</v>
      </c>
      <c r="C21" s="14" t="s">
        <v>22</v>
      </c>
      <c r="D21" s="14" t="s">
        <v>30</v>
      </c>
      <c r="E21" s="16">
        <v>3337674.97</v>
      </c>
      <c r="F21" s="16">
        <f xml:space="preserve"> 3926676.42*0.1</f>
        <v>392667.64199999999</v>
      </c>
      <c r="G21" s="15">
        <f t="shared" si="0"/>
        <v>3730342.6120000002</v>
      </c>
      <c r="H21" s="17">
        <v>5110412.96</v>
      </c>
      <c r="I21" s="14" t="s">
        <v>19</v>
      </c>
      <c r="J21" s="14" t="s">
        <v>20</v>
      </c>
      <c r="K21" s="18">
        <v>32.549999999999997</v>
      </c>
    </row>
    <row r="22" spans="1:11" ht="95.25" customHeight="1" x14ac:dyDescent="0.25">
      <c r="A22" s="45">
        <v>6</v>
      </c>
      <c r="B22" s="14" t="s">
        <v>31</v>
      </c>
      <c r="C22" s="14" t="s">
        <v>32</v>
      </c>
      <c r="D22" s="14" t="s">
        <v>33</v>
      </c>
      <c r="E22" s="16">
        <v>2025698.65</v>
      </c>
      <c r="F22" s="16">
        <f>2383174.88*0.1</f>
        <v>238317.48800000001</v>
      </c>
      <c r="G22" s="15">
        <f t="shared" si="0"/>
        <v>2264016.1379999998</v>
      </c>
      <c r="H22" s="17">
        <v>2762246.2</v>
      </c>
      <c r="I22" s="14" t="s">
        <v>19</v>
      </c>
      <c r="J22" s="14" t="s">
        <v>20</v>
      </c>
      <c r="K22" s="18">
        <v>31.475000000000001</v>
      </c>
    </row>
    <row r="23" spans="1:11" ht="78.75" customHeight="1" x14ac:dyDescent="0.25">
      <c r="A23" s="45">
        <v>7</v>
      </c>
      <c r="B23" s="14" t="s">
        <v>34</v>
      </c>
      <c r="C23" s="14" t="s">
        <v>35</v>
      </c>
      <c r="D23" s="14" t="s">
        <v>36</v>
      </c>
      <c r="E23" s="16">
        <v>6607960.1799999997</v>
      </c>
      <c r="F23" s="16">
        <f xml:space="preserve"> 10855857.05*0.1</f>
        <v>1085585.7050000001</v>
      </c>
      <c r="G23" s="15">
        <f t="shared" si="0"/>
        <v>7693545.8849999998</v>
      </c>
      <c r="H23" s="17">
        <v>25795225.809999999</v>
      </c>
      <c r="I23" s="14" t="s">
        <v>19</v>
      </c>
      <c r="J23" s="14" t="s">
        <v>20</v>
      </c>
      <c r="K23" s="18">
        <v>31.18</v>
      </c>
    </row>
    <row r="24" spans="1:11" ht="95.25" customHeight="1" x14ac:dyDescent="0.25">
      <c r="A24" s="45">
        <v>8</v>
      </c>
      <c r="B24" s="14" t="s">
        <v>37</v>
      </c>
      <c r="C24" s="14" t="s">
        <v>38</v>
      </c>
      <c r="D24" s="14" t="s">
        <v>39</v>
      </c>
      <c r="E24" s="16">
        <v>17112689.02</v>
      </c>
      <c r="F24" s="16">
        <f xml:space="preserve"> 20132575.32*0.1</f>
        <v>2013257.5320000001</v>
      </c>
      <c r="G24" s="15">
        <f t="shared" si="0"/>
        <v>19125946.552000001</v>
      </c>
      <c r="H24" s="17">
        <v>36909840.009999998</v>
      </c>
      <c r="I24" s="14" t="s">
        <v>19</v>
      </c>
      <c r="J24" s="14" t="s">
        <v>20</v>
      </c>
      <c r="K24" s="18">
        <v>31</v>
      </c>
    </row>
    <row r="25" spans="1:11" ht="117.75" customHeight="1" x14ac:dyDescent="0.25">
      <c r="A25" s="45">
        <v>9</v>
      </c>
      <c r="B25" s="14" t="s">
        <v>40</v>
      </c>
      <c r="C25" s="14" t="s">
        <v>41</v>
      </c>
      <c r="D25" s="14" t="s">
        <v>42</v>
      </c>
      <c r="E25" s="15">
        <v>6257632.8899999997</v>
      </c>
      <c r="F25" s="19">
        <f>7361921.05*10%</f>
        <v>736192.10499999998</v>
      </c>
      <c r="G25" s="15">
        <f t="shared" si="0"/>
        <v>6993824.9949999992</v>
      </c>
      <c r="H25" s="17">
        <v>7368421.0499999998</v>
      </c>
      <c r="I25" s="14" t="s">
        <v>19</v>
      </c>
      <c r="J25" s="14" t="s">
        <v>20</v>
      </c>
      <c r="K25" s="18">
        <v>30.3</v>
      </c>
    </row>
    <row r="26" spans="1:11" ht="94.5" customHeight="1" x14ac:dyDescent="0.25">
      <c r="A26" s="45">
        <v>10</v>
      </c>
      <c r="B26" s="14" t="s">
        <v>43</v>
      </c>
      <c r="C26" s="14" t="s">
        <v>44</v>
      </c>
      <c r="D26" s="14" t="s">
        <v>45</v>
      </c>
      <c r="E26" s="16">
        <v>23678726.760000002</v>
      </c>
      <c r="F26" s="16">
        <f>27857325.6*0.1</f>
        <v>2785732.5600000005</v>
      </c>
      <c r="G26" s="15">
        <f t="shared" si="0"/>
        <v>26464459.32</v>
      </c>
      <c r="H26" s="17">
        <v>34058714.259999998</v>
      </c>
      <c r="I26" s="14" t="s">
        <v>19</v>
      </c>
      <c r="J26" s="14" t="s">
        <v>20</v>
      </c>
      <c r="K26" s="18">
        <v>30.25</v>
      </c>
    </row>
    <row r="27" spans="1:11" ht="87.75" customHeight="1" x14ac:dyDescent="0.25">
      <c r="A27" s="45">
        <v>11</v>
      </c>
      <c r="B27" s="14" t="s">
        <v>46</v>
      </c>
      <c r="C27" s="14" t="s">
        <v>32</v>
      </c>
      <c r="D27" s="14" t="s">
        <v>47</v>
      </c>
      <c r="E27" s="16">
        <v>11110487.74</v>
      </c>
      <c r="F27" s="16">
        <f>13071162.06*0.1</f>
        <v>1307116.2060000002</v>
      </c>
      <c r="G27" s="15">
        <f t="shared" si="0"/>
        <v>12417603.946</v>
      </c>
      <c r="H27" s="17">
        <v>13199082.560000001</v>
      </c>
      <c r="I27" s="14" t="s">
        <v>19</v>
      </c>
      <c r="J27" s="14" t="s">
        <v>20</v>
      </c>
      <c r="K27" s="18">
        <v>30.2</v>
      </c>
    </row>
    <row r="28" spans="1:11" ht="135.75" customHeight="1" x14ac:dyDescent="0.25">
      <c r="A28" s="45">
        <v>12</v>
      </c>
      <c r="B28" s="14" t="s">
        <v>48</v>
      </c>
      <c r="C28" s="14" t="s">
        <v>32</v>
      </c>
      <c r="D28" s="14" t="s">
        <v>49</v>
      </c>
      <c r="E28" s="16">
        <v>3377703.14</v>
      </c>
      <c r="F28" s="16">
        <f>3973768.39*0.1</f>
        <v>397376.83900000004</v>
      </c>
      <c r="G28" s="15">
        <f t="shared" si="0"/>
        <v>3775079.9790000003</v>
      </c>
      <c r="H28" s="17">
        <v>4267227.59</v>
      </c>
      <c r="I28" s="14" t="s">
        <v>19</v>
      </c>
      <c r="J28" s="14" t="s">
        <v>20</v>
      </c>
      <c r="K28" s="18">
        <v>30.1</v>
      </c>
    </row>
    <row r="29" spans="1:11" ht="84.75" customHeight="1" x14ac:dyDescent="0.25">
      <c r="A29" s="45">
        <v>13</v>
      </c>
      <c r="B29" s="14" t="s">
        <v>50</v>
      </c>
      <c r="C29" s="14" t="s">
        <v>51</v>
      </c>
      <c r="D29" s="14" t="s">
        <v>52</v>
      </c>
      <c r="E29" s="16">
        <v>2783668.53</v>
      </c>
      <c r="F29" s="16">
        <f xml:space="preserve"> 3274904.14*0.1</f>
        <v>327490.41400000005</v>
      </c>
      <c r="G29" s="15">
        <f t="shared" si="0"/>
        <v>3111158.9439999997</v>
      </c>
      <c r="H29" s="17">
        <v>3608307.84</v>
      </c>
      <c r="I29" s="14" t="s">
        <v>19</v>
      </c>
      <c r="J29" s="14" t="s">
        <v>20</v>
      </c>
      <c r="K29" s="18">
        <v>30.074999999999999</v>
      </c>
    </row>
    <row r="30" spans="1:11" ht="123" customHeight="1" x14ac:dyDescent="0.25">
      <c r="A30" s="45">
        <v>14</v>
      </c>
      <c r="B30" s="14" t="s">
        <v>53</v>
      </c>
      <c r="C30" s="14" t="s">
        <v>54</v>
      </c>
      <c r="D30" s="14" t="s">
        <v>55</v>
      </c>
      <c r="E30" s="17">
        <v>2428864.7999999998</v>
      </c>
      <c r="F30" s="17">
        <f xml:space="preserve">  2857488*0.1</f>
        <v>285748.8</v>
      </c>
      <c r="G30" s="15">
        <f t="shared" si="0"/>
        <v>2714613.5999999996</v>
      </c>
      <c r="H30" s="17">
        <v>2901230</v>
      </c>
      <c r="I30" s="14" t="s">
        <v>19</v>
      </c>
      <c r="J30" s="14" t="s">
        <v>20</v>
      </c>
      <c r="K30" s="18">
        <v>29.4</v>
      </c>
    </row>
    <row r="31" spans="1:11" ht="72" x14ac:dyDescent="0.25">
      <c r="A31" s="45">
        <v>15</v>
      </c>
      <c r="B31" s="14" t="s">
        <v>56</v>
      </c>
      <c r="C31" s="14" t="s">
        <v>57</v>
      </c>
      <c r="D31" s="14" t="s">
        <v>58</v>
      </c>
      <c r="E31" s="16">
        <v>6285848.0300000003</v>
      </c>
      <c r="F31" s="16" t="s">
        <v>59</v>
      </c>
      <c r="G31" s="15">
        <f>E31</f>
        <v>6285848.0300000003</v>
      </c>
      <c r="H31" s="17">
        <v>11451992.119999999</v>
      </c>
      <c r="I31" s="14" t="s">
        <v>19</v>
      </c>
      <c r="J31" s="14" t="s">
        <v>20</v>
      </c>
      <c r="K31" s="18">
        <v>29.05</v>
      </c>
    </row>
    <row r="32" spans="1:11" ht="100.5" customHeight="1" x14ac:dyDescent="0.25">
      <c r="A32" s="45">
        <v>16</v>
      </c>
      <c r="B32" s="13" t="s">
        <v>60</v>
      </c>
      <c r="C32" s="13" t="s">
        <v>61</v>
      </c>
      <c r="D32" s="14" t="s">
        <v>62</v>
      </c>
      <c r="E32" s="15">
        <v>960119.66</v>
      </c>
      <c r="F32" s="15">
        <f xml:space="preserve"> 1129552.54*0.1</f>
        <v>112955.25400000002</v>
      </c>
      <c r="G32" s="15">
        <f t="shared" si="0"/>
        <v>1073074.9140000001</v>
      </c>
      <c r="H32" s="15">
        <v>1389349.63</v>
      </c>
      <c r="I32" s="14" t="s">
        <v>19</v>
      </c>
      <c r="J32" s="14" t="s">
        <v>20</v>
      </c>
      <c r="K32" s="18">
        <v>28.7</v>
      </c>
    </row>
    <row r="33" spans="1:11" ht="87.75" customHeight="1" x14ac:dyDescent="0.25">
      <c r="A33" s="45">
        <v>17</v>
      </c>
      <c r="B33" s="14" t="s">
        <v>63</v>
      </c>
      <c r="C33" s="14" t="s">
        <v>64</v>
      </c>
      <c r="D33" s="14" t="s">
        <v>65</v>
      </c>
      <c r="E33" s="16">
        <v>3091992.48</v>
      </c>
      <c r="F33" s="16">
        <f xml:space="preserve"> 3637638.22*0.1</f>
        <v>363763.82200000004</v>
      </c>
      <c r="G33" s="15">
        <f t="shared" si="0"/>
        <v>3455756.3020000001</v>
      </c>
      <c r="H33" s="17">
        <v>4543480.47</v>
      </c>
      <c r="I33" s="14" t="s">
        <v>19</v>
      </c>
      <c r="J33" s="14" t="s">
        <v>20</v>
      </c>
      <c r="K33" s="18">
        <v>28.475000000000001</v>
      </c>
    </row>
    <row r="34" spans="1:11" ht="80.25" customHeight="1" x14ac:dyDescent="0.25">
      <c r="A34" s="45">
        <v>18</v>
      </c>
      <c r="B34" s="14" t="s">
        <v>66</v>
      </c>
      <c r="C34" s="14" t="s">
        <v>25</v>
      </c>
      <c r="D34" s="14" t="s">
        <v>67</v>
      </c>
      <c r="E34" s="17">
        <v>2604844.5499999998</v>
      </c>
      <c r="F34" s="17">
        <f>3064523*0.1</f>
        <v>306452.3</v>
      </c>
      <c r="G34" s="15">
        <f t="shared" si="0"/>
        <v>2911296.8499999996</v>
      </c>
      <c r="H34" s="17">
        <v>3064523</v>
      </c>
      <c r="I34" s="14" t="s">
        <v>19</v>
      </c>
      <c r="J34" s="14" t="s">
        <v>20</v>
      </c>
      <c r="K34" s="18">
        <v>27.85</v>
      </c>
    </row>
    <row r="35" spans="1:11" ht="103.5" customHeight="1" x14ac:dyDescent="0.25">
      <c r="A35" s="45">
        <v>19</v>
      </c>
      <c r="B35" s="14" t="s">
        <v>68</v>
      </c>
      <c r="C35" s="14" t="s">
        <v>69</v>
      </c>
      <c r="D35" s="14" t="s">
        <v>70</v>
      </c>
      <c r="E35" s="16">
        <v>5785979.2300000004</v>
      </c>
      <c r="F35" s="16">
        <f xml:space="preserve"> 7314765.15*0.1</f>
        <v>731476.51500000013</v>
      </c>
      <c r="G35" s="15">
        <f t="shared" si="0"/>
        <v>6517455.745000001</v>
      </c>
      <c r="H35" s="17">
        <v>8680511.7300000004</v>
      </c>
      <c r="I35" s="14" t="s">
        <v>19</v>
      </c>
      <c r="J35" s="14" t="s">
        <v>20</v>
      </c>
      <c r="K35" s="18">
        <v>27.324999999999999</v>
      </c>
    </row>
    <row r="36" spans="1:11" ht="94.5" customHeight="1" x14ac:dyDescent="0.25">
      <c r="A36" s="45">
        <v>20</v>
      </c>
      <c r="B36" s="14" t="s">
        <v>71</v>
      </c>
      <c r="C36" s="14" t="s">
        <v>72</v>
      </c>
      <c r="D36" s="14" t="s">
        <v>73</v>
      </c>
      <c r="E36" s="16">
        <v>5471323.9699999997</v>
      </c>
      <c r="F36" s="16">
        <f xml:space="preserve"> 6436851.74*0.1</f>
        <v>643685.17400000012</v>
      </c>
      <c r="G36" s="15">
        <f t="shared" si="0"/>
        <v>6115009.1439999994</v>
      </c>
      <c r="H36" s="17">
        <v>6456868.7599999998</v>
      </c>
      <c r="I36" s="14" t="s">
        <v>19</v>
      </c>
      <c r="J36" s="14" t="s">
        <v>20</v>
      </c>
      <c r="K36" s="18">
        <v>27.324999999999999</v>
      </c>
    </row>
    <row r="37" spans="1:11" ht="135" customHeight="1" x14ac:dyDescent="0.25">
      <c r="A37" s="46">
        <v>21</v>
      </c>
      <c r="B37" s="20" t="s">
        <v>74</v>
      </c>
      <c r="C37" s="20" t="s">
        <v>75</v>
      </c>
      <c r="D37" s="20" t="s">
        <v>76</v>
      </c>
      <c r="E37" s="21">
        <v>15501631.289999999</v>
      </c>
      <c r="F37" s="16" t="s">
        <v>59</v>
      </c>
      <c r="G37" s="15">
        <f>E37</f>
        <v>15501631.289999999</v>
      </c>
      <c r="H37" s="22">
        <v>24426027.75</v>
      </c>
      <c r="I37" s="23" t="s">
        <v>19</v>
      </c>
      <c r="J37" s="24" t="s">
        <v>20</v>
      </c>
      <c r="K37" s="21">
        <v>26.65</v>
      </c>
    </row>
    <row r="38" spans="1:11" ht="78.75" customHeight="1" x14ac:dyDescent="0.25">
      <c r="A38" s="45">
        <v>22</v>
      </c>
      <c r="B38" s="14" t="s">
        <v>77</v>
      </c>
      <c r="C38" s="14" t="s">
        <v>51</v>
      </c>
      <c r="D38" s="14" t="s">
        <v>78</v>
      </c>
      <c r="E38" s="16">
        <v>520579.25</v>
      </c>
      <c r="F38" s="16">
        <f>612446.17*0.1</f>
        <v>61244.617000000006</v>
      </c>
      <c r="G38" s="15">
        <f t="shared" si="0"/>
        <v>581823.86699999997</v>
      </c>
      <c r="H38" s="17">
        <v>745802.56</v>
      </c>
      <c r="I38" s="14" t="s">
        <v>19</v>
      </c>
      <c r="J38" s="14" t="s">
        <v>20</v>
      </c>
      <c r="K38" s="18">
        <v>26.3</v>
      </c>
    </row>
    <row r="39" spans="1:11" ht="131.25" customHeight="1" x14ac:dyDescent="0.25">
      <c r="A39" s="46">
        <v>23</v>
      </c>
      <c r="B39" s="20" t="s">
        <v>79</v>
      </c>
      <c r="C39" s="20" t="s">
        <v>80</v>
      </c>
      <c r="D39" s="20" t="s">
        <v>81</v>
      </c>
      <c r="E39" s="21">
        <v>5974351.4800000004</v>
      </c>
      <c r="F39" s="25" t="s">
        <v>59</v>
      </c>
      <c r="G39" s="26">
        <f>E39</f>
        <v>5974351.4800000004</v>
      </c>
      <c r="H39" s="22">
        <v>9802466.5500000007</v>
      </c>
      <c r="I39" s="23" t="s">
        <v>19</v>
      </c>
      <c r="J39" s="24" t="s">
        <v>20</v>
      </c>
      <c r="K39" s="21">
        <v>25.25</v>
      </c>
    </row>
    <row r="40" spans="1:11" ht="90.75" customHeight="1" thickBot="1" x14ac:dyDescent="0.3">
      <c r="A40" s="45">
        <v>22</v>
      </c>
      <c r="B40" s="14" t="s">
        <v>82</v>
      </c>
      <c r="C40" s="14" t="s">
        <v>83</v>
      </c>
      <c r="D40" s="14" t="s">
        <v>84</v>
      </c>
      <c r="E40" s="27">
        <v>1835225.27</v>
      </c>
      <c r="F40" s="27">
        <f>2159088.56*0.1</f>
        <v>215908.85600000003</v>
      </c>
      <c r="G40" s="28">
        <f t="shared" si="0"/>
        <v>2051134.1260000002</v>
      </c>
      <c r="H40" s="29">
        <v>2632237</v>
      </c>
      <c r="I40" s="14" t="s">
        <v>19</v>
      </c>
      <c r="J40" s="14" t="s">
        <v>20</v>
      </c>
      <c r="K40" s="18">
        <v>25.15</v>
      </c>
    </row>
    <row r="41" spans="1:11" ht="54.75" customHeight="1" thickTop="1" x14ac:dyDescent="0.25">
      <c r="A41" s="52"/>
      <c r="B41" s="30" t="s">
        <v>85</v>
      </c>
      <c r="C41" s="31"/>
      <c r="D41" s="31"/>
      <c r="E41" s="54">
        <f>SUM(E17:E40)</f>
        <v>143126598</v>
      </c>
      <c r="F41" s="55">
        <f>SUM(F17:F40)</f>
        <v>13931277.267000007</v>
      </c>
      <c r="G41" s="56">
        <f>SUM(G17:G40)</f>
        <v>157057875.26699999</v>
      </c>
      <c r="H41" s="57">
        <f>SUM(H17:H40)</f>
        <v>231252460.71000001</v>
      </c>
      <c r="I41" s="31"/>
      <c r="J41" s="53"/>
      <c r="K41" s="47"/>
    </row>
    <row r="42" spans="1:11" ht="110.25" customHeight="1" x14ac:dyDescent="0.25">
      <c r="A42" s="48">
        <v>24</v>
      </c>
      <c r="B42" s="32" t="s">
        <v>86</v>
      </c>
      <c r="C42" s="32" t="s">
        <v>25</v>
      </c>
      <c r="D42" s="20" t="s">
        <v>87</v>
      </c>
      <c r="E42" s="22">
        <v>1655540.74</v>
      </c>
      <c r="F42" s="21" t="s">
        <v>59</v>
      </c>
      <c r="G42" s="33">
        <f t="shared" ref="G42:G47" si="1">E42</f>
        <v>1655540.74</v>
      </c>
      <c r="H42" s="33">
        <v>2395664.84</v>
      </c>
      <c r="I42" s="20" t="s">
        <v>19</v>
      </c>
      <c r="J42" s="34" t="s">
        <v>88</v>
      </c>
      <c r="K42" s="49">
        <v>25.08</v>
      </c>
    </row>
    <row r="43" spans="1:11" ht="81.75" customHeight="1" x14ac:dyDescent="0.25">
      <c r="A43" s="45">
        <v>26</v>
      </c>
      <c r="B43" s="35" t="s">
        <v>89</v>
      </c>
      <c r="C43" s="35" t="s">
        <v>90</v>
      </c>
      <c r="D43" s="35" t="s">
        <v>91</v>
      </c>
      <c r="E43" s="16">
        <v>2640145.59</v>
      </c>
      <c r="F43" s="16" t="s">
        <v>59</v>
      </c>
      <c r="G43" s="15">
        <f t="shared" si="1"/>
        <v>2640145.59</v>
      </c>
      <c r="H43" s="16">
        <v>3106132.08</v>
      </c>
      <c r="I43" s="19" t="s">
        <v>92</v>
      </c>
      <c r="J43" s="19" t="s">
        <v>88</v>
      </c>
      <c r="K43" s="51" t="s">
        <v>59</v>
      </c>
    </row>
    <row r="44" spans="1:11" ht="132" customHeight="1" x14ac:dyDescent="0.25">
      <c r="A44" s="45">
        <v>27</v>
      </c>
      <c r="B44" s="35" t="s">
        <v>93</v>
      </c>
      <c r="C44" s="36" t="s">
        <v>94</v>
      </c>
      <c r="D44" s="35" t="s">
        <v>95</v>
      </c>
      <c r="E44" s="16">
        <v>8641928</v>
      </c>
      <c r="F44" s="16" t="s">
        <v>59</v>
      </c>
      <c r="G44" s="15">
        <f t="shared" si="1"/>
        <v>8641928</v>
      </c>
      <c r="H44" s="16">
        <v>10244678</v>
      </c>
      <c r="I44" s="19" t="s">
        <v>92</v>
      </c>
      <c r="J44" s="19" t="s">
        <v>88</v>
      </c>
      <c r="K44" s="51" t="s">
        <v>59</v>
      </c>
    </row>
    <row r="45" spans="1:11" ht="170.25" customHeight="1" x14ac:dyDescent="0.25">
      <c r="A45" s="45">
        <v>28</v>
      </c>
      <c r="B45" s="35" t="s">
        <v>96</v>
      </c>
      <c r="C45" s="37" t="s">
        <v>97</v>
      </c>
      <c r="D45" s="35" t="s">
        <v>98</v>
      </c>
      <c r="E45" s="16">
        <v>7975664.8200000003</v>
      </c>
      <c r="F45" s="16" t="s">
        <v>59</v>
      </c>
      <c r="G45" s="15">
        <f t="shared" si="1"/>
        <v>7975664.8200000003</v>
      </c>
      <c r="H45" s="16">
        <v>11541256.15</v>
      </c>
      <c r="I45" s="19" t="s">
        <v>92</v>
      </c>
      <c r="J45" s="19" t="s">
        <v>88</v>
      </c>
      <c r="K45" s="51" t="s">
        <v>59</v>
      </c>
    </row>
    <row r="46" spans="1:11" ht="147.75" customHeight="1" x14ac:dyDescent="0.25">
      <c r="A46" s="45">
        <v>29</v>
      </c>
      <c r="B46" s="35" t="s">
        <v>99</v>
      </c>
      <c r="C46" s="35" t="s">
        <v>100</v>
      </c>
      <c r="D46" s="35" t="s">
        <v>101</v>
      </c>
      <c r="E46" s="16">
        <v>3533898.8</v>
      </c>
      <c r="F46" s="16" t="s">
        <v>59</v>
      </c>
      <c r="G46" s="15">
        <f t="shared" si="1"/>
        <v>3533898.8</v>
      </c>
      <c r="H46" s="16">
        <v>5113759.4400000004</v>
      </c>
      <c r="I46" s="19" t="s">
        <v>92</v>
      </c>
      <c r="J46" s="19" t="s">
        <v>88</v>
      </c>
      <c r="K46" s="51" t="s">
        <v>59</v>
      </c>
    </row>
    <row r="47" spans="1:11" ht="98.25" customHeight="1" x14ac:dyDescent="0.25">
      <c r="A47" s="45">
        <v>30</v>
      </c>
      <c r="B47" s="35" t="s">
        <v>102</v>
      </c>
      <c r="C47" s="36" t="s">
        <v>103</v>
      </c>
      <c r="D47" s="35" t="s">
        <v>104</v>
      </c>
      <c r="E47" s="16">
        <v>5981450</v>
      </c>
      <c r="F47" s="16" t="s">
        <v>59</v>
      </c>
      <c r="G47" s="15">
        <f t="shared" si="1"/>
        <v>5981450</v>
      </c>
      <c r="H47" s="16">
        <v>8686260</v>
      </c>
      <c r="I47" s="19" t="s">
        <v>92</v>
      </c>
      <c r="J47" s="19" t="s">
        <v>88</v>
      </c>
      <c r="K47" s="51" t="s">
        <v>59</v>
      </c>
    </row>
    <row r="48" spans="1:11" ht="29.25" customHeight="1" x14ac:dyDescent="0.25">
      <c r="A48" s="50" t="s">
        <v>105</v>
      </c>
      <c r="B48" s="38"/>
      <c r="C48" s="38"/>
      <c r="D48" s="39"/>
      <c r="E48" s="40">
        <f>SUM(E41:E47)</f>
        <v>173555225.95000002</v>
      </c>
      <c r="F48" s="40">
        <f>SUM(F41:F47)</f>
        <v>13931277.267000007</v>
      </c>
      <c r="G48" s="40">
        <f>SUM(G41:G47)</f>
        <v>187486503.21700001</v>
      </c>
      <c r="H48" s="40">
        <f>SUM(H41:H47)</f>
        <v>272340211.22000003</v>
      </c>
      <c r="I48" s="41"/>
      <c r="J48" s="41"/>
      <c r="K48" s="41"/>
    </row>
    <row r="49" spans="1:11" x14ac:dyDescent="0.25">
      <c r="A49" s="42"/>
      <c r="B49" s="9"/>
      <c r="C49" s="9"/>
      <c r="D49" s="10"/>
      <c r="E49" s="9"/>
      <c r="F49" s="9"/>
      <c r="G49" s="9"/>
      <c r="H49" s="10"/>
      <c r="I49" s="10"/>
      <c r="J49" s="10"/>
      <c r="K49" s="10"/>
    </row>
    <row r="50" spans="1:11" x14ac:dyDescent="0.25">
      <c r="A50" s="43" t="s">
        <v>106</v>
      </c>
      <c r="B50" s="9"/>
      <c r="C50" s="9"/>
      <c r="D50" s="10"/>
      <c r="E50" s="7"/>
      <c r="F50" s="7"/>
      <c r="G50" s="7"/>
      <c r="H50" s="10"/>
      <c r="I50" s="10"/>
      <c r="J50" s="10"/>
      <c r="K50" s="10"/>
    </row>
    <row r="51" spans="1:11" x14ac:dyDescent="0.25">
      <c r="A51" s="42"/>
      <c r="B51" s="9"/>
      <c r="C51" s="9"/>
      <c r="D51" s="10"/>
      <c r="E51" s="41"/>
      <c r="F51" s="41"/>
      <c r="G51" s="41"/>
      <c r="H51" s="41"/>
      <c r="I51" s="41"/>
      <c r="J51" s="41"/>
      <c r="K51" s="41"/>
    </row>
    <row r="52" spans="1:11" x14ac:dyDescent="0.25">
      <c r="A52" s="43" t="s">
        <v>107</v>
      </c>
      <c r="B52" s="9"/>
      <c r="C52" s="9"/>
      <c r="D52" s="10"/>
      <c r="E52" s="7"/>
      <c r="F52" s="7"/>
      <c r="G52" s="7"/>
      <c r="H52" s="10"/>
      <c r="I52" s="10"/>
      <c r="J52" s="10"/>
      <c r="K52" s="10"/>
    </row>
    <row r="53" spans="1:1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</row>
    <row r="54" spans="1:11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</row>
    <row r="55" spans="1:11" x14ac:dyDescent="0.25">
      <c r="A55" s="41"/>
      <c r="B55" s="44"/>
      <c r="C55" s="44"/>
      <c r="D55" s="44"/>
      <c r="E55" s="44"/>
      <c r="F55" s="44"/>
      <c r="G55" s="44"/>
      <c r="H55" s="41"/>
      <c r="I55" s="41"/>
      <c r="J55" s="41"/>
      <c r="K55" s="41"/>
    </row>
    <row r="56" spans="1:11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</sheetData>
  <mergeCells count="1">
    <mergeCell ref="A7:K7"/>
  </mergeCells>
  <pageMargins left="0.31496062992125984" right="0.31496062992125984" top="0.55118110236220474" bottom="0.55118110236220474" header="0.19685039370078741" footer="0.19685039370078741"/>
  <pageSetup paperSize="9" orientation="landscape" r:id="rId1"/>
  <ignoredErrors>
    <ignoredError sqref="G31 G37 G3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2018-05-28T07:58:58Z</dcterms:modified>
</cp:coreProperties>
</file>